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ny\Dropbox\Current calculators\Ch.6 Two-sample tests for counts in two categories\"/>
    </mc:Choice>
  </mc:AlternateContent>
  <bookViews>
    <workbookView xWindow="0" yWindow="0" windowWidth="11400" windowHeight="8805"/>
  </bookViews>
  <sheets>
    <sheet name="2 rows 2 columns " sheetId="5" r:id="rId1"/>
    <sheet name="2 rows 3 columns" sheetId="4" r:id="rId2"/>
    <sheet name="2 rows 4 columns (2)" sheetId="3" r:id="rId3"/>
    <sheet name="2 rows 5 columns" sheetId="1" r:id="rId4"/>
    <sheet name="2 rows 6 columns (2)" sheetId="2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5" l="1"/>
  <c r="P25" i="5"/>
  <c r="G7" i="5"/>
  <c r="G6" i="5"/>
  <c r="E8" i="5"/>
  <c r="D8" i="5"/>
  <c r="G8" i="5" l="1"/>
  <c r="U7" i="3"/>
  <c r="U6" i="3"/>
  <c r="V6" i="1"/>
  <c r="L18" i="2"/>
  <c r="H11" i="2"/>
  <c r="G12" i="2"/>
  <c r="G12" i="1"/>
  <c r="G11" i="2"/>
  <c r="G11" i="1"/>
  <c r="Y7" i="2"/>
  <c r="Y9" i="2" s="1"/>
  <c r="Z9" i="2" s="1"/>
  <c r="Z12" i="2" s="1"/>
  <c r="Y6" i="2"/>
  <c r="Y10" i="2"/>
  <c r="Z10" i="2" s="1"/>
  <c r="E20" i="2" l="1"/>
  <c r="E18" i="2"/>
  <c r="K18" i="2"/>
  <c r="W9" i="1" l="1"/>
  <c r="W12" i="1" s="1"/>
  <c r="V10" i="1"/>
  <c r="V9" i="1"/>
  <c r="V7" i="1"/>
  <c r="H11" i="3" l="1"/>
  <c r="E18" i="3"/>
  <c r="V12" i="3"/>
  <c r="F8" i="4" l="1"/>
  <c r="E8" i="4"/>
  <c r="D8" i="4"/>
  <c r="G7" i="4"/>
  <c r="N38" i="4" s="1"/>
  <c r="G6" i="4"/>
  <c r="O37" i="4" s="1"/>
  <c r="G8" i="3"/>
  <c r="F8" i="3"/>
  <c r="E8" i="3"/>
  <c r="D8" i="3"/>
  <c r="I7" i="3"/>
  <c r="N38" i="3" s="1"/>
  <c r="I6" i="3"/>
  <c r="P37" i="3" s="1"/>
  <c r="I6" i="1"/>
  <c r="I8" i="2"/>
  <c r="H8" i="2"/>
  <c r="G8" i="2"/>
  <c r="F8" i="2"/>
  <c r="E8" i="2"/>
  <c r="D8" i="2"/>
  <c r="J7" i="2"/>
  <c r="T38" i="2" s="1"/>
  <c r="J6" i="2"/>
  <c r="S37" i="2" s="1"/>
  <c r="Q38" i="2" l="1"/>
  <c r="J8" i="2"/>
  <c r="P7" i="2" s="1"/>
  <c r="P17" i="2" s="1"/>
  <c r="P37" i="2"/>
  <c r="T37" i="2"/>
  <c r="T39" i="2" s="1"/>
  <c r="M38" i="4"/>
  <c r="O38" i="4"/>
  <c r="O39" i="4" s="1"/>
  <c r="G8" i="4"/>
  <c r="N6" i="4" s="1"/>
  <c r="M37" i="4"/>
  <c r="N37" i="4"/>
  <c r="N39" i="4" s="1"/>
  <c r="M37" i="3"/>
  <c r="N37" i="3"/>
  <c r="N39" i="3" s="1"/>
  <c r="O38" i="3"/>
  <c r="I8" i="3"/>
  <c r="P7" i="3" s="1"/>
  <c r="P38" i="3"/>
  <c r="P39" i="3" s="1"/>
  <c r="O37" i="3"/>
  <c r="M38" i="3"/>
  <c r="Q37" i="2"/>
  <c r="Q39" i="2" s="1"/>
  <c r="R38" i="2"/>
  <c r="R37" i="2"/>
  <c r="O38" i="2"/>
  <c r="S38" i="2"/>
  <c r="S39" i="2" s="1"/>
  <c r="O37" i="2"/>
  <c r="P38" i="2"/>
  <c r="P37" i="1"/>
  <c r="E8" i="1"/>
  <c r="F8" i="1"/>
  <c r="G8" i="1"/>
  <c r="H8" i="1"/>
  <c r="D8" i="1"/>
  <c r="I7" i="1"/>
  <c r="N38" i="1" s="1"/>
  <c r="Q37" i="1"/>
  <c r="R39" i="2" l="1"/>
  <c r="R6" i="2"/>
  <c r="R23" i="2" s="1"/>
  <c r="R45" i="2" s="1"/>
  <c r="P39" i="2"/>
  <c r="U38" i="2"/>
  <c r="R7" i="2"/>
  <c r="R17" i="2" s="1"/>
  <c r="O6" i="2"/>
  <c r="P6" i="2"/>
  <c r="P23" i="2" s="1"/>
  <c r="Q6" i="2"/>
  <c r="Q23" i="2" s="1"/>
  <c r="Q45" i="2" s="1"/>
  <c r="T7" i="2"/>
  <c r="T6" i="2"/>
  <c r="T16" i="2" s="1"/>
  <c r="P24" i="2"/>
  <c r="P46" i="2" s="1"/>
  <c r="P30" i="2" s="1"/>
  <c r="S7" i="2"/>
  <c r="O7" i="2"/>
  <c r="S6" i="2"/>
  <c r="Q7" i="2"/>
  <c r="P38" i="4"/>
  <c r="N16" i="4"/>
  <c r="N23" i="4"/>
  <c r="N45" i="4" s="1"/>
  <c r="M39" i="4"/>
  <c r="P37" i="4"/>
  <c r="O7" i="4"/>
  <c r="N7" i="4"/>
  <c r="N8" i="4" s="1"/>
  <c r="M7" i="4"/>
  <c r="O6" i="4"/>
  <c r="M6" i="4"/>
  <c r="P6" i="3"/>
  <c r="P23" i="3" s="1"/>
  <c r="P45" i="3" s="1"/>
  <c r="O39" i="3"/>
  <c r="M7" i="3"/>
  <c r="M17" i="3" s="1"/>
  <c r="P24" i="3"/>
  <c r="P46" i="3" s="1"/>
  <c r="P17" i="3"/>
  <c r="Q38" i="3"/>
  <c r="M39" i="3"/>
  <c r="Q37" i="3"/>
  <c r="O6" i="3"/>
  <c r="O7" i="3"/>
  <c r="N6" i="3"/>
  <c r="M6" i="3"/>
  <c r="N7" i="3"/>
  <c r="M38" i="1"/>
  <c r="Q38" i="1"/>
  <c r="Q39" i="1" s="1"/>
  <c r="M37" i="1"/>
  <c r="O37" i="1"/>
  <c r="P38" i="1"/>
  <c r="P39" i="1" s="1"/>
  <c r="N37" i="1"/>
  <c r="N39" i="1" s="1"/>
  <c r="O38" i="1"/>
  <c r="R16" i="2"/>
  <c r="O39" i="2"/>
  <c r="U37" i="2"/>
  <c r="I8" i="1"/>
  <c r="M7" i="1" s="1"/>
  <c r="M17" i="1" s="1"/>
  <c r="T7" i="4" l="1"/>
  <c r="T6" i="4"/>
  <c r="T10" i="4"/>
  <c r="U9" i="3"/>
  <c r="M39" i="1"/>
  <c r="R24" i="2"/>
  <c r="R46" i="2" s="1"/>
  <c r="U39" i="2"/>
  <c r="R8" i="2"/>
  <c r="Q16" i="2"/>
  <c r="Q29" i="2" s="1"/>
  <c r="P16" i="2"/>
  <c r="P8" i="2"/>
  <c r="O8" i="2"/>
  <c r="O23" i="2"/>
  <c r="O45" i="2" s="1"/>
  <c r="O16" i="2"/>
  <c r="Q8" i="2"/>
  <c r="T8" i="2"/>
  <c r="T23" i="2"/>
  <c r="T45" i="2" s="1"/>
  <c r="T29" i="2" s="1"/>
  <c r="T17" i="2"/>
  <c r="T24" i="2"/>
  <c r="T46" i="2" s="1"/>
  <c r="S23" i="2"/>
  <c r="S45" i="2" s="1"/>
  <c r="S16" i="2"/>
  <c r="S8" i="2"/>
  <c r="U6" i="2"/>
  <c r="O17" i="2"/>
  <c r="O24" i="2"/>
  <c r="O46" i="2" s="1"/>
  <c r="U7" i="2"/>
  <c r="Q17" i="2"/>
  <c r="Q24" i="2"/>
  <c r="Q46" i="2" s="1"/>
  <c r="S17" i="2"/>
  <c r="S24" i="2"/>
  <c r="S46" i="2" s="1"/>
  <c r="Q39" i="3"/>
  <c r="M24" i="3"/>
  <c r="M46" i="3" s="1"/>
  <c r="M30" i="3" s="1"/>
  <c r="P8" i="3"/>
  <c r="P16" i="3"/>
  <c r="P29" i="3" s="1"/>
  <c r="O10" i="4"/>
  <c r="P39" i="4"/>
  <c r="O11" i="4"/>
  <c r="M16" i="4"/>
  <c r="M8" i="4"/>
  <c r="P6" i="4"/>
  <c r="M23" i="4"/>
  <c r="O23" i="4"/>
  <c r="O45" i="4" s="1"/>
  <c r="O16" i="4"/>
  <c r="O8" i="4"/>
  <c r="N17" i="4"/>
  <c r="N24" i="4"/>
  <c r="N46" i="4" s="1"/>
  <c r="O24" i="4"/>
  <c r="O46" i="4" s="1"/>
  <c r="O17" i="4"/>
  <c r="M17" i="4"/>
  <c r="M24" i="4"/>
  <c r="M46" i="4" s="1"/>
  <c r="P7" i="4"/>
  <c r="N29" i="4"/>
  <c r="M23" i="3"/>
  <c r="M16" i="3"/>
  <c r="M8" i="3"/>
  <c r="U10" i="3"/>
  <c r="Q6" i="3"/>
  <c r="N8" i="3"/>
  <c r="N23" i="3"/>
  <c r="N45" i="3" s="1"/>
  <c r="N16" i="3"/>
  <c r="O24" i="3"/>
  <c r="O46" i="3" s="1"/>
  <c r="O17" i="3"/>
  <c r="N24" i="3"/>
  <c r="N46" i="3" s="1"/>
  <c r="N17" i="3"/>
  <c r="O23" i="3"/>
  <c r="O45" i="3" s="1"/>
  <c r="O16" i="3"/>
  <c r="O8" i="3"/>
  <c r="P30" i="3"/>
  <c r="Q7" i="3"/>
  <c r="P6" i="1"/>
  <c r="P23" i="1" s="1"/>
  <c r="P45" i="1" s="1"/>
  <c r="N6" i="1"/>
  <c r="N7" i="1"/>
  <c r="N24" i="1" s="1"/>
  <c r="N46" i="1" s="1"/>
  <c r="O6" i="1"/>
  <c r="O23" i="1" s="1"/>
  <c r="O45" i="1" s="1"/>
  <c r="M6" i="1"/>
  <c r="Q7" i="1"/>
  <c r="Q24" i="1" s="1"/>
  <c r="Q46" i="1" s="1"/>
  <c r="Q6" i="1"/>
  <c r="Q23" i="1" s="1"/>
  <c r="Q45" i="1" s="1"/>
  <c r="P7" i="1"/>
  <c r="R38" i="1"/>
  <c r="R37" i="1"/>
  <c r="O39" i="1"/>
  <c r="R30" i="2"/>
  <c r="P45" i="2"/>
  <c r="R29" i="2"/>
  <c r="O7" i="1"/>
  <c r="O17" i="1" s="1"/>
  <c r="M24" i="1"/>
  <c r="M46" i="1" s="1"/>
  <c r="M30" i="1" s="1"/>
  <c r="P16" i="1"/>
  <c r="T9" i="4" l="1"/>
  <c r="U9" i="4" s="1"/>
  <c r="R39" i="1"/>
  <c r="M16" i="1"/>
  <c r="M23" i="1"/>
  <c r="M45" i="1" s="1"/>
  <c r="M29" i="1" s="1"/>
  <c r="Q16" i="1"/>
  <c r="Q29" i="1" s="1"/>
  <c r="N23" i="1"/>
  <c r="N45" i="1" s="1"/>
  <c r="G13" i="4"/>
  <c r="U10" i="4"/>
  <c r="V9" i="3"/>
  <c r="G12" i="3"/>
  <c r="G11" i="3"/>
  <c r="V10" i="3"/>
  <c r="P8" i="1"/>
  <c r="N16" i="1"/>
  <c r="Q17" i="1"/>
  <c r="Q30" i="1" s="1"/>
  <c r="S30" i="2"/>
  <c r="P29" i="2"/>
  <c r="S29" i="2"/>
  <c r="O29" i="2"/>
  <c r="O30" i="2"/>
  <c r="T30" i="2"/>
  <c r="U8" i="2"/>
  <c r="U24" i="2"/>
  <c r="E14" i="2" s="1"/>
  <c r="Q30" i="2"/>
  <c r="O29" i="3"/>
  <c r="O30" i="3"/>
  <c r="O29" i="4"/>
  <c r="M30" i="4"/>
  <c r="N30" i="4"/>
  <c r="O30" i="4"/>
  <c r="P8" i="4"/>
  <c r="M45" i="4"/>
  <c r="M29" i="4" s="1"/>
  <c r="P24" i="4"/>
  <c r="E17" i="4" s="1"/>
  <c r="N30" i="3"/>
  <c r="N29" i="3"/>
  <c r="Q8" i="3"/>
  <c r="M45" i="3"/>
  <c r="M29" i="3" s="1"/>
  <c r="Q24" i="3"/>
  <c r="E14" i="3" s="1"/>
  <c r="R26" i="3" s="1"/>
  <c r="R27" i="3" s="1"/>
  <c r="N8" i="1"/>
  <c r="O16" i="1"/>
  <c r="O29" i="1" s="1"/>
  <c r="N17" i="1"/>
  <c r="N30" i="1" s="1"/>
  <c r="M8" i="1"/>
  <c r="R6" i="1"/>
  <c r="R7" i="1"/>
  <c r="O8" i="1"/>
  <c r="O24" i="1"/>
  <c r="O46" i="1" s="1"/>
  <c r="O30" i="1" s="1"/>
  <c r="P24" i="1"/>
  <c r="P46" i="1" s="1"/>
  <c r="Q8" i="1"/>
  <c r="P17" i="1"/>
  <c r="P29" i="1"/>
  <c r="N29" i="1" l="1"/>
  <c r="W10" i="1"/>
  <c r="G14" i="4"/>
  <c r="U12" i="4"/>
  <c r="E23" i="4"/>
  <c r="P25" i="4"/>
  <c r="P26" i="4" s="1"/>
  <c r="E20" i="3"/>
  <c r="P30" i="1"/>
  <c r="R8" i="1"/>
  <c r="R24" i="1"/>
  <c r="E14" i="1" s="1"/>
  <c r="E20" i="1" s="1"/>
  <c r="E21" i="4" l="1"/>
  <c r="H13" i="4"/>
  <c r="R25" i="1"/>
  <c r="R26" i="1" s="1"/>
  <c r="E18" i="1" l="1"/>
  <c r="H11" i="1"/>
  <c r="M37" i="5" l="1"/>
  <c r="N37" i="5"/>
  <c r="P37" i="5" l="1"/>
  <c r="M7" i="5"/>
  <c r="N38" i="5"/>
  <c r="N39" i="5" s="1"/>
  <c r="M38" i="5"/>
  <c r="M39" i="5" s="1"/>
  <c r="N6" i="5"/>
  <c r="N7" i="5"/>
  <c r="M6" i="5"/>
  <c r="M23" i="5" l="1"/>
  <c r="T10" i="5"/>
  <c r="T7" i="5"/>
  <c r="M16" i="5"/>
  <c r="T6" i="5"/>
  <c r="T9" i="5" s="1"/>
  <c r="P7" i="5"/>
  <c r="N8" i="5"/>
  <c r="M8" i="5"/>
  <c r="N23" i="5"/>
  <c r="N45" i="5" s="1"/>
  <c r="N16" i="5"/>
  <c r="N17" i="5"/>
  <c r="N24" i="5"/>
  <c r="N46" i="5" s="1"/>
  <c r="O11" i="5"/>
  <c r="M45" i="5"/>
  <c r="P38" i="5"/>
  <c r="P39" i="5" s="1"/>
  <c r="M29" i="5"/>
  <c r="M24" i="5"/>
  <c r="M46" i="5" s="1"/>
  <c r="P6" i="5"/>
  <c r="P8" i="5" s="1"/>
  <c r="O10" i="5"/>
  <c r="M17" i="5"/>
  <c r="N29" i="5" l="1"/>
  <c r="P24" i="5"/>
  <c r="E17" i="5"/>
  <c r="P26" i="5" s="1"/>
  <c r="E21" i="5" s="1"/>
  <c r="U10" i="5"/>
  <c r="G13" i="5"/>
  <c r="M30" i="5"/>
  <c r="N30" i="5"/>
  <c r="G14" i="5" l="1"/>
  <c r="U9" i="5"/>
  <c r="U12" i="5" s="1"/>
  <c r="H13" i="5" l="1"/>
</calcChain>
</file>

<file path=xl/sharedStrings.xml><?xml version="1.0" encoding="utf-8"?>
<sst xmlns="http://schemas.openxmlformats.org/spreadsheetml/2006/main" count="358" uniqueCount="45">
  <si>
    <t>Group 1</t>
  </si>
  <si>
    <t>Group 2</t>
  </si>
  <si>
    <t>A</t>
  </si>
  <si>
    <t>B</t>
  </si>
  <si>
    <t>C</t>
  </si>
  <si>
    <t>D</t>
  </si>
  <si>
    <t>E</t>
  </si>
  <si>
    <t>totals</t>
  </si>
  <si>
    <t>Totals</t>
  </si>
  <si>
    <t>Enter data here: counts not percentages</t>
  </si>
  <si>
    <t>Expected values</t>
  </si>
  <si>
    <t xml:space="preserve">Status: </t>
  </si>
  <si>
    <t>Percentage deviations</t>
  </si>
  <si>
    <t>Components of chi square</t>
  </si>
  <si>
    <t>SUM</t>
  </si>
  <si>
    <t>degrees of freedom</t>
  </si>
  <si>
    <t>Cramer's V</t>
  </si>
  <si>
    <t>Probability p =</t>
  </si>
  <si>
    <t>Standardized residuals</t>
  </si>
  <si>
    <t>Standardized residuals without sign</t>
  </si>
  <si>
    <t>Percentage of row totals</t>
  </si>
  <si>
    <t>Chi square</t>
  </si>
  <si>
    <t>Minimum expected value is:</t>
  </si>
  <si>
    <t>F</t>
  </si>
  <si>
    <t>Number E &lt; 1</t>
  </si>
  <si>
    <t>Number of expected &lt;5</t>
  </si>
  <si>
    <t>less then 5</t>
  </si>
  <si>
    <t>Total count</t>
  </si>
  <si>
    <t>percent &lt; 5</t>
  </si>
  <si>
    <t>Minimum expected</t>
  </si>
  <si>
    <t>Any expected values less than one?</t>
  </si>
  <si>
    <t>Are &gt;20% of expected values &lt;5?</t>
  </si>
  <si>
    <t>(chi square)</t>
  </si>
  <si>
    <t>p =</t>
  </si>
  <si>
    <t>Old</t>
  </si>
  <si>
    <t>Young</t>
  </si>
  <si>
    <t>errors count</t>
  </si>
  <si>
    <t>less than 5</t>
  </si>
  <si>
    <t>total count</t>
  </si>
  <si>
    <t>percent less than 5</t>
  </si>
  <si>
    <t xml:space="preserve">Minium expected </t>
  </si>
  <si>
    <t>Error count</t>
  </si>
  <si>
    <t>chi square</t>
  </si>
  <si>
    <t>Checking sample size assumptions</t>
  </si>
  <si>
    <t>probability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</si>
</sst>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2" fontId="2" fillId="0" borderId="0" xfId="0" applyNumberFormat="1" applyFont="1"/>
    <xf numFmtId="2" fontId="4" fillId="0" borderId="0" xfId="0" applyNumberFormat="1" applyFont="1"/>
    <xf numFmtId="165" fontId="4" fillId="0" borderId="0" xfId="0" applyNumberFormat="1" applyFont="1"/>
    <xf numFmtId="0" fontId="4" fillId="0" borderId="1" xfId="0" applyFont="1" applyBorder="1"/>
    <xf numFmtId="2" fontId="1" fillId="0" borderId="0" xfId="0" applyNumberFormat="1" applyFont="1"/>
    <xf numFmtId="164" fontId="2" fillId="0" borderId="0" xfId="0" applyNumberFormat="1" applyFont="1"/>
    <xf numFmtId="0" fontId="3" fillId="0" borderId="0" xfId="0" applyFont="1" applyFill="1" applyBorder="1"/>
    <xf numFmtId="165" fontId="3" fillId="0" borderId="0" xfId="0" applyNumberFormat="1" applyFont="1"/>
    <xf numFmtId="0" fontId="3" fillId="0" borderId="0" xfId="0" quotePrefix="1" applyFont="1" applyAlignment="1">
      <alignment horizontal="center"/>
    </xf>
    <xf numFmtId="0" fontId="4" fillId="0" borderId="0" xfId="0" applyNumberFormat="1" applyFont="1"/>
    <xf numFmtId="166" fontId="3" fillId="0" borderId="0" xfId="0" applyNumberFormat="1" applyFont="1"/>
    <xf numFmtId="166" fontId="1" fillId="0" borderId="0" xfId="0" applyNumberFormat="1" applyFont="1"/>
    <xf numFmtId="0" fontId="1" fillId="0" borderId="0" xfId="0" applyNumberFormat="1" applyFont="1"/>
    <xf numFmtId="0" fontId="0" fillId="0" borderId="0" xfId="0" applyNumberFormat="1" applyFont="1"/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 rows 2 columns '!$C$6</c:f>
              <c:strCache>
                <c:ptCount val="1"/>
                <c:pt idx="0">
                  <c:v>Group 1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'2 rows 2 columns '!$D$5:$G$5</c:f>
              <c:strCache>
                <c:ptCount val="4"/>
                <c:pt idx="0">
                  <c:v>A</c:v>
                </c:pt>
                <c:pt idx="1">
                  <c:v>B</c:v>
                </c:pt>
                <c:pt idx="3">
                  <c:v>totals</c:v>
                </c:pt>
              </c:strCache>
            </c:strRef>
          </c:cat>
          <c:val>
            <c:numRef>
              <c:f>'2 rows 2 columns '!$M$37:$O$37</c:f>
              <c:numCache>
                <c:formatCode>0.00</c:formatCode>
                <c:ptCount val="3"/>
                <c:pt idx="0">
                  <c:v>58.208955223880601</c:v>
                </c:pt>
                <c:pt idx="1">
                  <c:v>41.791044776119399</c:v>
                </c:pt>
              </c:numCache>
            </c:numRef>
          </c:val>
        </c:ser>
        <c:ser>
          <c:idx val="1"/>
          <c:order val="1"/>
          <c:tx>
            <c:strRef>
              <c:f>'2 rows 2 columns '!$C$7</c:f>
              <c:strCache>
                <c:ptCount val="1"/>
                <c:pt idx="0">
                  <c:v>Group 2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'2 rows 2 columns '!$D$5:$G$5</c:f>
              <c:strCache>
                <c:ptCount val="4"/>
                <c:pt idx="0">
                  <c:v>A</c:v>
                </c:pt>
                <c:pt idx="1">
                  <c:v>B</c:v>
                </c:pt>
                <c:pt idx="3">
                  <c:v>totals</c:v>
                </c:pt>
              </c:strCache>
            </c:strRef>
          </c:cat>
          <c:val>
            <c:numRef>
              <c:f>'2 rows 2 columns '!$M$38:$O$38</c:f>
              <c:numCache>
                <c:formatCode>0.00</c:formatCode>
                <c:ptCount val="3"/>
                <c:pt idx="0">
                  <c:v>45.762711864406782</c:v>
                </c:pt>
                <c:pt idx="1">
                  <c:v>54.237288135593218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7695616"/>
        <c:axId val="1897703232"/>
      </c:barChart>
      <c:catAx>
        <c:axId val="189769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703232"/>
        <c:crosses val="autoZero"/>
        <c:auto val="1"/>
        <c:lblAlgn val="ctr"/>
        <c:lblOffset val="100"/>
        <c:noMultiLvlLbl val="0"/>
      </c:catAx>
      <c:valAx>
        <c:axId val="189770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 of cases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69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 rows 3 columns'!$C$6</c:f>
              <c:strCache>
                <c:ptCount val="1"/>
                <c:pt idx="0">
                  <c:v>Group 1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'2 rows 3 columns'!$D$5:$F$5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'2 rows 3 columns'!$M$37:$O$37</c:f>
              <c:numCache>
                <c:formatCode>0.00</c:formatCode>
                <c:ptCount val="3"/>
                <c:pt idx="0">
                  <c:v>20.33898305084746</c:v>
                </c:pt>
                <c:pt idx="1">
                  <c:v>20.33898305084746</c:v>
                </c:pt>
                <c:pt idx="2">
                  <c:v>59.322033898305079</c:v>
                </c:pt>
              </c:numCache>
            </c:numRef>
          </c:val>
        </c:ser>
        <c:ser>
          <c:idx val="1"/>
          <c:order val="1"/>
          <c:tx>
            <c:strRef>
              <c:f>'2 rows 3 columns'!$C$7</c:f>
              <c:strCache>
                <c:ptCount val="1"/>
                <c:pt idx="0">
                  <c:v>Group 2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'2 rows 3 columns'!$D$5:$F$5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'2 rows 3 columns'!$M$38:$O$38</c:f>
              <c:numCache>
                <c:formatCode>0.00</c:formatCode>
                <c:ptCount val="3"/>
                <c:pt idx="0">
                  <c:v>40.816326530612244</c:v>
                </c:pt>
                <c:pt idx="1">
                  <c:v>10.204081632653061</c:v>
                </c:pt>
                <c:pt idx="2">
                  <c:v>48.979591836734691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8018480"/>
        <c:axId val="1938020112"/>
      </c:barChart>
      <c:catAx>
        <c:axId val="193801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8020112"/>
        <c:crosses val="autoZero"/>
        <c:auto val="1"/>
        <c:lblAlgn val="ctr"/>
        <c:lblOffset val="100"/>
        <c:noMultiLvlLbl val="0"/>
      </c:catAx>
      <c:valAx>
        <c:axId val="193802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 of cases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801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 rows 4 columns (2)'!$C$6</c:f>
              <c:strCache>
                <c:ptCount val="1"/>
                <c:pt idx="0">
                  <c:v>Old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'2 rows 4 columns (2)'!$D$5:$G$5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'2 rows 4 columns (2)'!$M$37:$P$37</c:f>
              <c:numCache>
                <c:formatCode>0.00</c:formatCode>
                <c:ptCount val="4"/>
                <c:pt idx="0">
                  <c:v>79.432624113475185</c:v>
                </c:pt>
                <c:pt idx="1">
                  <c:v>7.0921985815602842</c:v>
                </c:pt>
                <c:pt idx="2">
                  <c:v>1.4184397163120568</c:v>
                </c:pt>
                <c:pt idx="3">
                  <c:v>12.056737588652481</c:v>
                </c:pt>
              </c:numCache>
            </c:numRef>
          </c:val>
        </c:ser>
        <c:ser>
          <c:idx val="1"/>
          <c:order val="1"/>
          <c:tx>
            <c:strRef>
              <c:f>'2 rows 4 columns (2)'!$C$7</c:f>
              <c:strCache>
                <c:ptCount val="1"/>
                <c:pt idx="0">
                  <c:v>Young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'2 rows 4 columns (2)'!$D$5:$G$5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'2 rows 4 columns (2)'!$M$38:$P$38</c:f>
              <c:numCache>
                <c:formatCode>0.00</c:formatCode>
                <c:ptCount val="4"/>
                <c:pt idx="0">
                  <c:v>10.655737704918032</c:v>
                </c:pt>
                <c:pt idx="1">
                  <c:v>9.8360655737704921</c:v>
                </c:pt>
                <c:pt idx="2">
                  <c:v>1.639344262295082</c:v>
                </c:pt>
                <c:pt idx="3">
                  <c:v>77.868852459016395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8012496"/>
        <c:axId val="1938021200"/>
      </c:barChart>
      <c:catAx>
        <c:axId val="193801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8021200"/>
        <c:crosses val="autoZero"/>
        <c:auto val="1"/>
        <c:lblAlgn val="ctr"/>
        <c:lblOffset val="100"/>
        <c:noMultiLvlLbl val="0"/>
      </c:catAx>
      <c:valAx>
        <c:axId val="193802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 of cases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801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 rows 5 columns'!$C$6</c:f>
              <c:strCache>
                <c:ptCount val="1"/>
                <c:pt idx="0">
                  <c:v>Group 1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'2 rows 5 columns'!$D$5:$H$5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'2 rows 5 columns'!$M$37:$Q$37</c:f>
              <c:numCache>
                <c:formatCode>0.00</c:formatCode>
                <c:ptCount val="5"/>
                <c:pt idx="0">
                  <c:v>1.1494252873563218</c:v>
                </c:pt>
                <c:pt idx="1">
                  <c:v>17.241379310344829</c:v>
                </c:pt>
                <c:pt idx="2">
                  <c:v>40.229885057471265</c:v>
                </c:pt>
                <c:pt idx="3">
                  <c:v>25.287356321839084</c:v>
                </c:pt>
                <c:pt idx="4">
                  <c:v>16.091954022988507</c:v>
                </c:pt>
              </c:numCache>
            </c:numRef>
          </c:val>
        </c:ser>
        <c:ser>
          <c:idx val="1"/>
          <c:order val="1"/>
          <c:tx>
            <c:strRef>
              <c:f>'2 rows 5 columns'!$C$7</c:f>
              <c:strCache>
                <c:ptCount val="1"/>
                <c:pt idx="0">
                  <c:v>Group 2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'2 rows 5 columns'!$D$5:$H$5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'2 rows 5 columns'!$M$38:$Q$38</c:f>
              <c:numCache>
                <c:formatCode>0.00</c:formatCode>
                <c:ptCount val="5"/>
                <c:pt idx="0">
                  <c:v>9.2592592592592595</c:v>
                </c:pt>
                <c:pt idx="1">
                  <c:v>4.6296296296296298</c:v>
                </c:pt>
                <c:pt idx="2">
                  <c:v>22.222222222222221</c:v>
                </c:pt>
                <c:pt idx="3">
                  <c:v>37.962962962962962</c:v>
                </c:pt>
                <c:pt idx="4">
                  <c:v>25.925925925925924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8017392"/>
        <c:axId val="1938013584"/>
      </c:barChart>
      <c:catAx>
        <c:axId val="193801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8013584"/>
        <c:crosses val="autoZero"/>
        <c:auto val="1"/>
        <c:lblAlgn val="ctr"/>
        <c:lblOffset val="100"/>
        <c:noMultiLvlLbl val="0"/>
      </c:catAx>
      <c:valAx>
        <c:axId val="193801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 of cases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801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 rows 6 columns (2)'!$C$6</c:f>
              <c:strCache>
                <c:ptCount val="1"/>
                <c:pt idx="0">
                  <c:v>Group 1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'2 rows 6 columns (2)'!$D$5:$I$5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'2 rows 6 columns (2)'!$O$37:$T$37</c:f>
              <c:numCache>
                <c:formatCode>General</c:formatCode>
                <c:ptCount val="6"/>
                <c:pt idx="0">
                  <c:v>0</c:v>
                </c:pt>
                <c:pt idx="1">
                  <c:v>6.666666666666667</c:v>
                </c:pt>
                <c:pt idx="2">
                  <c:v>10</c:v>
                </c:pt>
                <c:pt idx="3">
                  <c:v>23.333333333333332</c:v>
                </c:pt>
                <c:pt idx="4">
                  <c:v>26.666666666666668</c:v>
                </c:pt>
                <c:pt idx="5">
                  <c:v>33.333333333333329</c:v>
                </c:pt>
              </c:numCache>
            </c:numRef>
          </c:val>
        </c:ser>
        <c:ser>
          <c:idx val="1"/>
          <c:order val="1"/>
          <c:tx>
            <c:strRef>
              <c:f>'2 rows 6 columns (2)'!$C$7</c:f>
              <c:strCache>
                <c:ptCount val="1"/>
                <c:pt idx="0">
                  <c:v>Group 2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'2 rows 6 columns (2)'!$D$5:$I$5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'2 rows 6 columns (2)'!$O$38:$T$38</c:f>
              <c:numCache>
                <c:formatCode>General</c:formatCode>
                <c:ptCount val="6"/>
                <c:pt idx="0">
                  <c:v>2.3255813953488373</c:v>
                </c:pt>
                <c:pt idx="1">
                  <c:v>13.953488372093023</c:v>
                </c:pt>
                <c:pt idx="2">
                  <c:v>41.860465116279073</c:v>
                </c:pt>
                <c:pt idx="3">
                  <c:v>27.906976744186046</c:v>
                </c:pt>
                <c:pt idx="4">
                  <c:v>12.790697674418606</c:v>
                </c:pt>
                <c:pt idx="5">
                  <c:v>1.1627906976744187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8016304"/>
        <c:axId val="1938005968"/>
      </c:barChart>
      <c:catAx>
        <c:axId val="193801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8005968"/>
        <c:crosses val="autoZero"/>
        <c:auto val="1"/>
        <c:lblAlgn val="ctr"/>
        <c:lblOffset val="100"/>
        <c:noMultiLvlLbl val="0"/>
      </c:catAx>
      <c:valAx>
        <c:axId val="193800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 of cases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801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23</xdr:row>
      <xdr:rowOff>195262</xdr:rowOff>
    </xdr:from>
    <xdr:to>
      <xdr:col>7</xdr:col>
      <xdr:colOff>409575</xdr:colOff>
      <xdr:row>39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23</xdr:row>
      <xdr:rowOff>195262</xdr:rowOff>
    </xdr:from>
    <xdr:to>
      <xdr:col>7</xdr:col>
      <xdr:colOff>409575</xdr:colOff>
      <xdr:row>39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23</xdr:row>
      <xdr:rowOff>185737</xdr:rowOff>
    </xdr:from>
    <xdr:to>
      <xdr:col>8</xdr:col>
      <xdr:colOff>200025</xdr:colOff>
      <xdr:row>39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21</xdr:row>
      <xdr:rowOff>52387</xdr:rowOff>
    </xdr:from>
    <xdr:to>
      <xdr:col>9</xdr:col>
      <xdr:colOff>504825</xdr:colOff>
      <xdr:row>36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21</xdr:row>
      <xdr:rowOff>52387</xdr:rowOff>
    </xdr:from>
    <xdr:to>
      <xdr:col>9</xdr:col>
      <xdr:colOff>504825</xdr:colOff>
      <xdr:row>36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U46"/>
  <sheetViews>
    <sheetView tabSelected="1" topLeftCell="A5" workbookViewId="0">
      <selection activeCell="A13" sqref="A13"/>
    </sheetView>
  </sheetViews>
  <sheetFormatPr defaultRowHeight="15" x14ac:dyDescent="0.25"/>
  <cols>
    <col min="3" max="3" width="18.28515625" customWidth="1"/>
    <col min="6" max="6" width="10.7109375" bestFit="1" customWidth="1"/>
    <col min="7" max="7" width="9.5703125" bestFit="1" customWidth="1"/>
    <col min="13" max="13" width="13.85546875" customWidth="1"/>
    <col min="14" max="14" width="12" bestFit="1" customWidth="1"/>
    <col min="15" max="15" width="13.140625" bestFit="1" customWidth="1"/>
  </cols>
  <sheetData>
    <row r="2" spans="3:21" x14ac:dyDescent="0.25">
      <c r="O2" t="s">
        <v>24</v>
      </c>
    </row>
    <row r="3" spans="3:21" ht="18.75" x14ac:dyDescent="0.3">
      <c r="C3" s="4" t="s">
        <v>9</v>
      </c>
      <c r="D3" s="4"/>
      <c r="E3" s="4"/>
      <c r="F3" s="4"/>
      <c r="G3" s="4"/>
      <c r="H3" s="4"/>
      <c r="I3" s="4"/>
      <c r="J3" s="4"/>
    </row>
    <row r="4" spans="3:21" ht="18.75" x14ac:dyDescent="0.3">
      <c r="C4" s="4"/>
      <c r="D4" s="4"/>
      <c r="E4" s="4"/>
      <c r="F4" s="4"/>
      <c r="G4" s="4"/>
      <c r="H4" s="4"/>
      <c r="I4" s="4"/>
      <c r="J4" s="4"/>
      <c r="K4" s="4"/>
      <c r="M4" s="3" t="s">
        <v>10</v>
      </c>
      <c r="N4" s="2"/>
      <c r="O4" s="2"/>
      <c r="P4" s="2"/>
      <c r="Q4" s="2"/>
    </row>
    <row r="5" spans="3:21" ht="18.75" x14ac:dyDescent="0.3">
      <c r="C5" s="4"/>
      <c r="D5" s="4" t="s">
        <v>2</v>
      </c>
      <c r="E5" s="4" t="s">
        <v>3</v>
      </c>
      <c r="G5" s="4" t="s">
        <v>7</v>
      </c>
      <c r="H5" s="4"/>
      <c r="I5" s="4"/>
      <c r="J5" s="4"/>
      <c r="L5" s="3"/>
      <c r="M5" s="5" t="s">
        <v>2</v>
      </c>
      <c r="N5" s="5" t="s">
        <v>3</v>
      </c>
      <c r="O5" s="5"/>
      <c r="P5" s="2" t="s">
        <v>7</v>
      </c>
    </row>
    <row r="6" spans="3:21" ht="18.75" x14ac:dyDescent="0.3">
      <c r="C6" s="4" t="s">
        <v>0</v>
      </c>
      <c r="D6" s="9">
        <v>39</v>
      </c>
      <c r="E6" s="9">
        <v>28</v>
      </c>
      <c r="G6" s="4">
        <f>SUM(D6:E6)</f>
        <v>67</v>
      </c>
      <c r="H6" s="4"/>
      <c r="I6" s="4"/>
      <c r="J6" s="4"/>
      <c r="L6" s="3" t="s">
        <v>0</v>
      </c>
      <c r="M6" s="6">
        <f>(D$8*$G6)/$G$8</f>
        <v>35.095238095238095</v>
      </c>
      <c r="N6" s="6">
        <f>(E$8*$G6)/$G$8</f>
        <v>31.904761904761905</v>
      </c>
      <c r="P6" s="10">
        <f>SUM(M6:N6)</f>
        <v>67</v>
      </c>
      <c r="R6" t="s">
        <v>37</v>
      </c>
      <c r="T6">
        <f>COUNTIF(M6:N7,"&lt;5")</f>
        <v>0</v>
      </c>
    </row>
    <row r="7" spans="3:21" ht="18.75" x14ac:dyDescent="0.3">
      <c r="C7" s="4" t="s">
        <v>1</v>
      </c>
      <c r="D7" s="9">
        <v>27</v>
      </c>
      <c r="E7" s="9">
        <v>32</v>
      </c>
      <c r="G7" s="4">
        <f>SUM(D7:E7)</f>
        <v>59</v>
      </c>
      <c r="H7" s="4"/>
      <c r="I7" s="4"/>
      <c r="J7" s="4"/>
      <c r="L7" s="3" t="s">
        <v>1</v>
      </c>
      <c r="M7" s="6">
        <f>(D$8*$G7)/$G$8</f>
        <v>30.904761904761905</v>
      </c>
      <c r="N7" s="6">
        <f>(E$8*$G7)/$G$8</f>
        <v>28.095238095238095</v>
      </c>
      <c r="O7" s="6"/>
      <c r="P7" s="2">
        <f>SUM(M7:O7)</f>
        <v>59</v>
      </c>
      <c r="R7" t="s">
        <v>38</v>
      </c>
      <c r="T7">
        <f>COUNT(M6:N7)</f>
        <v>4</v>
      </c>
    </row>
    <row r="8" spans="3:21" ht="18.75" x14ac:dyDescent="0.3">
      <c r="C8" s="4" t="s">
        <v>8</v>
      </c>
      <c r="D8" s="4">
        <f>SUM(D6:D7)</f>
        <v>66</v>
      </c>
      <c r="E8" s="4">
        <f t="shared" ref="E8:G8" si="0">SUM(E6:E7)</f>
        <v>60</v>
      </c>
      <c r="G8" s="4">
        <f>SUM(D8:E8)</f>
        <v>126</v>
      </c>
      <c r="H8" s="4"/>
      <c r="I8" s="4"/>
      <c r="J8" s="4"/>
      <c r="L8" s="2" t="s">
        <v>8</v>
      </c>
      <c r="M8" s="2">
        <f>SUM(M6:M7)</f>
        <v>66</v>
      </c>
      <c r="N8" s="2">
        <f t="shared" ref="N8:P8" si="1">SUM(N6:N7)</f>
        <v>60</v>
      </c>
      <c r="O8" s="2"/>
      <c r="P8" s="10">
        <f>SUM(P6:P7)</f>
        <v>126</v>
      </c>
    </row>
    <row r="9" spans="3:21" ht="15.75" x14ac:dyDescent="0.25">
      <c r="L9" s="2"/>
      <c r="M9" s="2"/>
      <c r="N9" s="2"/>
      <c r="O9" s="2"/>
      <c r="P9" s="2"/>
      <c r="R9" t="s">
        <v>39</v>
      </c>
      <c r="T9">
        <f>(T6/T7)*100</f>
        <v>0</v>
      </c>
      <c r="U9">
        <f>IF(T9&gt;30,1,0)</f>
        <v>0</v>
      </c>
    </row>
    <row r="10" spans="3:21" ht="18.75" x14ac:dyDescent="0.3">
      <c r="C10" s="12"/>
      <c r="F10" s="4"/>
      <c r="L10" s="4" t="s">
        <v>25</v>
      </c>
      <c r="M10" s="4"/>
      <c r="N10" s="4"/>
      <c r="O10" s="4">
        <f>COUNTIF(M6:O7,"&lt;5")</f>
        <v>0</v>
      </c>
      <c r="P10" s="2"/>
      <c r="R10" t="s">
        <v>40</v>
      </c>
      <c r="T10" s="1">
        <f>MIN(M6:N7)</f>
        <v>28.095238095238095</v>
      </c>
      <c r="U10">
        <f>IF(T10&lt;1,1,0)</f>
        <v>0</v>
      </c>
    </row>
    <row r="11" spans="3:21" ht="18.75" x14ac:dyDescent="0.3">
      <c r="G11" s="4"/>
      <c r="H11" s="4"/>
      <c r="I11" s="5"/>
      <c r="L11" s="4" t="s">
        <v>22</v>
      </c>
      <c r="M11" s="4"/>
      <c r="N11" s="4"/>
      <c r="O11" s="7">
        <f>MIN(M6:O7)</f>
        <v>28.095238095238095</v>
      </c>
      <c r="P11" s="2"/>
    </row>
    <row r="12" spans="3:21" ht="18.75" x14ac:dyDescent="0.3">
      <c r="I12" s="4" t="s">
        <v>11</v>
      </c>
      <c r="L12" s="2"/>
      <c r="M12" s="2"/>
      <c r="N12" s="2"/>
      <c r="O12" s="2"/>
      <c r="P12" s="2"/>
      <c r="S12" t="s">
        <v>41</v>
      </c>
      <c r="U12">
        <f>SUM(U9:U10)</f>
        <v>0</v>
      </c>
    </row>
    <row r="13" spans="3:21" ht="18.75" x14ac:dyDescent="0.3">
      <c r="C13" s="4" t="s">
        <v>30</v>
      </c>
      <c r="D13" s="4"/>
      <c r="E13" s="4"/>
      <c r="G13" s="4" t="str">
        <f>IF(T10&lt;1,"Yes","No")</f>
        <v>No</v>
      </c>
      <c r="H13" s="20" t="str">
        <f>IF(U12&gt;0,"STOP sample size assumptions are violated","OK")</f>
        <v>OK</v>
      </c>
      <c r="I13" s="20"/>
      <c r="J13" s="20"/>
      <c r="L13" s="3" t="s">
        <v>12</v>
      </c>
      <c r="M13" s="2"/>
      <c r="N13" s="2"/>
      <c r="O13" s="2"/>
      <c r="P13" s="2"/>
    </row>
    <row r="14" spans="3:21" ht="18.75" x14ac:dyDescent="0.3">
      <c r="C14" s="4" t="s">
        <v>31</v>
      </c>
      <c r="D14" s="4"/>
      <c r="E14" s="4"/>
      <c r="F14" s="4"/>
      <c r="G14" s="4" t="str">
        <f>IF(T9&gt;20,"Yes","No")</f>
        <v>No</v>
      </c>
      <c r="H14" s="20"/>
      <c r="I14" s="20"/>
      <c r="J14" s="20"/>
      <c r="L14" s="2"/>
      <c r="M14" s="2"/>
      <c r="N14" s="2"/>
      <c r="O14" s="2"/>
      <c r="P14" s="2"/>
    </row>
    <row r="15" spans="3:21" ht="18.75" x14ac:dyDescent="0.3">
      <c r="C15" s="4"/>
      <c r="D15" s="4"/>
      <c r="E15" s="4"/>
      <c r="F15" s="4"/>
      <c r="G15" s="4"/>
      <c r="H15" s="20"/>
      <c r="I15" s="20"/>
      <c r="J15" s="20"/>
      <c r="L15" s="3"/>
      <c r="M15" s="5" t="s">
        <v>2</v>
      </c>
      <c r="N15" s="5" t="s">
        <v>3</v>
      </c>
      <c r="O15" s="5"/>
      <c r="P15" s="2"/>
    </row>
    <row r="16" spans="3:21" ht="15.75" x14ac:dyDescent="0.25">
      <c r="L16" s="3" t="s">
        <v>0</v>
      </c>
      <c r="M16" s="11">
        <f>((D6-M6)/M6)*100</f>
        <v>11.126187245590231</v>
      </c>
      <c r="N16" s="11">
        <f t="shared" ref="M16:O17" si="2">((E6-N6)/N6)*100</f>
        <v>-12.238805970149254</v>
      </c>
      <c r="O16" s="11"/>
      <c r="P16" s="2"/>
    </row>
    <row r="17" spans="3:17" ht="18.75" x14ac:dyDescent="0.3">
      <c r="C17" s="4" t="s">
        <v>21</v>
      </c>
      <c r="D17" s="4"/>
      <c r="E17" s="7">
        <f>P24</f>
        <v>1.9484028240921742</v>
      </c>
      <c r="F17" s="4"/>
      <c r="G17" s="4"/>
      <c r="H17" s="4"/>
      <c r="I17" s="4"/>
      <c r="L17" s="3" t="s">
        <v>1</v>
      </c>
      <c r="M17" s="11">
        <f t="shared" si="2"/>
        <v>-12.63482280431433</v>
      </c>
      <c r="N17" s="11">
        <f t="shared" si="2"/>
        <v>13.898305084745763</v>
      </c>
      <c r="O17" s="11"/>
      <c r="P17" s="2"/>
    </row>
    <row r="18" spans="3:17" ht="18.75" x14ac:dyDescent="0.3">
      <c r="C18" s="4"/>
      <c r="D18" s="4"/>
      <c r="E18" s="5"/>
      <c r="F18" s="4"/>
      <c r="G18" s="4"/>
      <c r="H18" s="4"/>
      <c r="I18" s="4"/>
      <c r="L18" s="2"/>
      <c r="M18" s="2"/>
      <c r="N18" s="2"/>
      <c r="O18" s="2"/>
      <c r="P18" s="2"/>
    </row>
    <row r="19" spans="3:17" ht="18.75" x14ac:dyDescent="0.3">
      <c r="C19" s="4" t="s">
        <v>15</v>
      </c>
      <c r="D19" s="4"/>
      <c r="E19" s="5">
        <v>1</v>
      </c>
      <c r="F19" s="4"/>
      <c r="G19" s="4"/>
      <c r="H19" s="4"/>
      <c r="I19" s="4"/>
      <c r="L19" s="2"/>
      <c r="M19" s="2"/>
      <c r="N19" s="2"/>
      <c r="O19" s="2"/>
      <c r="P19" s="2"/>
    </row>
    <row r="20" spans="3:17" ht="18.75" x14ac:dyDescent="0.3">
      <c r="C20" s="4"/>
      <c r="D20" s="4"/>
      <c r="E20" s="5"/>
      <c r="F20" s="4"/>
      <c r="G20" s="4"/>
      <c r="H20" s="4"/>
      <c r="I20" s="4"/>
      <c r="L20" s="3" t="s">
        <v>13</v>
      </c>
      <c r="M20" s="2"/>
      <c r="N20" s="2"/>
      <c r="O20" s="2"/>
      <c r="P20" s="2"/>
    </row>
    <row r="21" spans="3:17" ht="18.75" x14ac:dyDescent="0.3">
      <c r="C21" s="4" t="s">
        <v>17</v>
      </c>
      <c r="D21" s="4"/>
      <c r="E21" s="8">
        <f>IF(U12&lt;1,P26,"Assumptions violated")</f>
        <v>0.16275906564924439</v>
      </c>
      <c r="F21" s="14"/>
      <c r="G21" s="17"/>
      <c r="H21" s="4"/>
      <c r="I21" s="4"/>
      <c r="L21" s="2"/>
      <c r="M21" s="2"/>
      <c r="N21" s="2"/>
      <c r="O21" s="2"/>
      <c r="P21" s="2"/>
    </row>
    <row r="22" spans="3:17" ht="18.75" x14ac:dyDescent="0.3">
      <c r="C22" s="4"/>
      <c r="D22" s="4"/>
      <c r="E22" s="5"/>
      <c r="F22" s="4"/>
      <c r="G22" s="4"/>
      <c r="H22" s="4"/>
      <c r="I22" s="4"/>
      <c r="L22" s="3"/>
      <c r="M22" s="5" t="s">
        <v>2</v>
      </c>
      <c r="N22" s="5" t="s">
        <v>3</v>
      </c>
      <c r="O22" s="5"/>
      <c r="P22" s="2"/>
    </row>
    <row r="23" spans="3:17" ht="18.75" x14ac:dyDescent="0.3">
      <c r="C23" s="4" t="s">
        <v>16</v>
      </c>
      <c r="D23" s="4"/>
      <c r="E23" s="7">
        <f>(E17/G8)^0.5</f>
        <v>0.1243523802623899</v>
      </c>
      <c r="F23" s="4"/>
      <c r="G23" s="4"/>
      <c r="H23" s="4"/>
      <c r="I23" s="4"/>
      <c r="L23" s="3" t="s">
        <v>0</v>
      </c>
      <c r="M23" s="6">
        <f t="shared" ref="M23:O24" si="3">((D6-M6)^2)/M6</f>
        <v>0.43445112101828526</v>
      </c>
      <c r="N23" s="6">
        <f t="shared" si="3"/>
        <v>0.47789623312011381</v>
      </c>
      <c r="O23" s="6"/>
      <c r="P23" s="2" t="s">
        <v>14</v>
      </c>
    </row>
    <row r="24" spans="3:17" ht="15.75" x14ac:dyDescent="0.25">
      <c r="L24" s="3" t="s">
        <v>1</v>
      </c>
      <c r="M24" s="6">
        <f t="shared" si="3"/>
        <v>0.49335974759703582</v>
      </c>
      <c r="N24" s="6">
        <f t="shared" si="3"/>
        <v>0.54269572235673935</v>
      </c>
      <c r="O24" s="6"/>
      <c r="P24" s="10">
        <f>SUM(M23:N24)</f>
        <v>1.9484028240921742</v>
      </c>
      <c r="Q24" t="s">
        <v>42</v>
      </c>
    </row>
    <row r="25" spans="3:17" ht="18.75" x14ac:dyDescent="0.3">
      <c r="L25" s="2"/>
      <c r="N25" s="2"/>
      <c r="O25" s="2" t="s">
        <v>33</v>
      </c>
      <c r="P25" s="15">
        <f>CHIDIST(E17,E19)</f>
        <v>0.16275906564924439</v>
      </c>
    </row>
    <row r="26" spans="3:17" ht="15.75" x14ac:dyDescent="0.25">
      <c r="L26" s="2"/>
      <c r="M26" s="2"/>
      <c r="N26" s="2"/>
      <c r="O26" s="2"/>
      <c r="P26" s="2">
        <f>IF(P25&gt;0.001,P25,"&lt; 0.001")</f>
        <v>0.16275906564924439</v>
      </c>
    </row>
    <row r="27" spans="3:17" ht="15.75" x14ac:dyDescent="0.25">
      <c r="L27" s="3" t="s">
        <v>18</v>
      </c>
      <c r="M27" s="2"/>
      <c r="N27" s="2"/>
      <c r="O27" s="2"/>
      <c r="P27" s="2"/>
    </row>
    <row r="28" spans="3:17" ht="18.75" x14ac:dyDescent="0.3">
      <c r="L28" s="3"/>
      <c r="M28" s="5" t="s">
        <v>2</v>
      </c>
      <c r="N28" s="5" t="s">
        <v>3</v>
      </c>
      <c r="O28" s="5"/>
      <c r="P28" s="2"/>
    </row>
    <row r="29" spans="3:17" ht="15.75" x14ac:dyDescent="0.25">
      <c r="L29" s="3" t="s">
        <v>0</v>
      </c>
      <c r="M29" s="6">
        <f t="shared" ref="M29:O30" si="4">IF(M16&lt;0,0-M45,M45)</f>
        <v>0.65912906248949854</v>
      </c>
      <c r="N29" s="6">
        <f>IF(N16&lt;0,0-N45,N45)</f>
        <v>-0.69130039282508282</v>
      </c>
      <c r="O29" s="6"/>
      <c r="P29" s="2"/>
    </row>
    <row r="30" spans="3:17" ht="15.75" x14ac:dyDescent="0.25">
      <c r="L30" s="3" t="s">
        <v>1</v>
      </c>
      <c r="M30" s="6">
        <f t="shared" si="4"/>
        <v>-0.70239572008735629</v>
      </c>
      <c r="N30" s="6">
        <f t="shared" si="4"/>
        <v>0.73667884614446433</v>
      </c>
      <c r="O30" s="6"/>
      <c r="P30" s="2"/>
    </row>
    <row r="31" spans="3:17" ht="15.75" x14ac:dyDescent="0.25">
      <c r="L31" s="2"/>
      <c r="M31" s="2"/>
      <c r="N31" s="2"/>
      <c r="O31" s="2"/>
      <c r="P31" s="2"/>
    </row>
    <row r="32" spans="3:17" ht="15.75" x14ac:dyDescent="0.25">
      <c r="L32" s="2"/>
      <c r="M32" s="2"/>
      <c r="N32" s="2"/>
      <c r="O32" s="2"/>
      <c r="P32" s="2"/>
    </row>
    <row r="33" spans="12:16" ht="15.75" x14ac:dyDescent="0.25">
      <c r="L33" s="2"/>
      <c r="M33" s="2"/>
      <c r="N33" s="2"/>
      <c r="O33" s="2"/>
      <c r="P33" s="2"/>
    </row>
    <row r="34" spans="12:16" ht="15.75" x14ac:dyDescent="0.25">
      <c r="L34" s="3" t="s">
        <v>20</v>
      </c>
      <c r="M34" s="2"/>
      <c r="N34" s="2"/>
      <c r="O34" s="2"/>
      <c r="P34" s="2"/>
    </row>
    <row r="35" spans="12:16" ht="15.75" x14ac:dyDescent="0.25">
      <c r="L35" s="2"/>
      <c r="M35" s="2"/>
      <c r="N35" s="2"/>
      <c r="O35" s="2"/>
      <c r="P35" s="2"/>
    </row>
    <row r="36" spans="12:16" ht="18.75" x14ac:dyDescent="0.3">
      <c r="L36" s="3"/>
      <c r="M36" s="5" t="s">
        <v>2</v>
      </c>
      <c r="N36" s="5" t="s">
        <v>3</v>
      </c>
      <c r="O36" s="5"/>
      <c r="P36" s="2" t="s">
        <v>7</v>
      </c>
    </row>
    <row r="37" spans="12:16" ht="15.75" x14ac:dyDescent="0.25">
      <c r="L37" s="3" t="s">
        <v>0</v>
      </c>
      <c r="M37" s="6">
        <f>(D6/$G6)*100</f>
        <v>58.208955223880601</v>
      </c>
      <c r="N37" s="6">
        <f>(E6/$G6)*100</f>
        <v>41.791044776119399</v>
      </c>
      <c r="O37" s="6"/>
      <c r="P37" s="2">
        <f>SUM(M37:O37)</f>
        <v>100</v>
      </c>
    </row>
    <row r="38" spans="12:16" ht="15.75" x14ac:dyDescent="0.25">
      <c r="L38" s="3" t="s">
        <v>1</v>
      </c>
      <c r="M38" s="6">
        <f>(D7/$G7)*100</f>
        <v>45.762711864406782</v>
      </c>
      <c r="N38" s="6">
        <f>(E7/$G7)*100</f>
        <v>54.237288135593218</v>
      </c>
      <c r="O38" s="6"/>
      <c r="P38" s="2">
        <f>SUM(M38:O38)</f>
        <v>100</v>
      </c>
    </row>
    <row r="39" spans="12:16" ht="15.75" x14ac:dyDescent="0.25">
      <c r="L39" s="2" t="s">
        <v>8</v>
      </c>
      <c r="M39" s="10">
        <f>SUM(M37:M38)</f>
        <v>103.97166708828738</v>
      </c>
      <c r="N39" s="10">
        <f t="shared" ref="N39:P39" si="5">SUM(N37:N38)</f>
        <v>96.028332911712624</v>
      </c>
      <c r="O39" s="10"/>
      <c r="P39" s="2">
        <f t="shared" si="5"/>
        <v>200</v>
      </c>
    </row>
    <row r="42" spans="12:16" x14ac:dyDescent="0.25">
      <c r="L42" t="s">
        <v>19</v>
      </c>
    </row>
    <row r="44" spans="12:16" x14ac:dyDescent="0.25">
      <c r="M44" t="s">
        <v>2</v>
      </c>
      <c r="N44" t="s">
        <v>3</v>
      </c>
    </row>
    <row r="45" spans="12:16" x14ac:dyDescent="0.25">
      <c r="L45" t="s">
        <v>0</v>
      </c>
      <c r="M45" s="1">
        <f t="shared" ref="M45:O46" si="6">(M23^0.5)</f>
        <v>0.65912906248949854</v>
      </c>
      <c r="N45" s="1">
        <f t="shared" si="6"/>
        <v>0.69130039282508282</v>
      </c>
      <c r="O45" s="1"/>
    </row>
    <row r="46" spans="12:16" x14ac:dyDescent="0.25">
      <c r="L46" t="s">
        <v>1</v>
      </c>
      <c r="M46" s="1">
        <f t="shared" si="6"/>
        <v>0.70239572008735629</v>
      </c>
      <c r="N46" s="1">
        <f t="shared" si="6"/>
        <v>0.73667884614446433</v>
      </c>
      <c r="O46" s="1"/>
    </row>
  </sheetData>
  <mergeCells count="1">
    <mergeCell ref="H13:J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U46"/>
  <sheetViews>
    <sheetView topLeftCell="A4" workbookViewId="0">
      <selection activeCell="G10" sqref="G10"/>
    </sheetView>
  </sheetViews>
  <sheetFormatPr defaultRowHeight="15" x14ac:dyDescent="0.25"/>
  <cols>
    <col min="3" max="3" width="18.28515625" customWidth="1"/>
    <col min="6" max="6" width="10.7109375" bestFit="1" customWidth="1"/>
    <col min="7" max="7" width="9.5703125" bestFit="1" customWidth="1"/>
    <col min="13" max="13" width="13.85546875" customWidth="1"/>
    <col min="14" max="14" width="12" bestFit="1" customWidth="1"/>
    <col min="15" max="15" width="13.140625" bestFit="1" customWidth="1"/>
  </cols>
  <sheetData>
    <row r="2" spans="3:21" x14ac:dyDescent="0.25">
      <c r="O2" t="s">
        <v>24</v>
      </c>
    </row>
    <row r="3" spans="3:21" ht="18.75" x14ac:dyDescent="0.3">
      <c r="C3" s="4" t="s">
        <v>9</v>
      </c>
      <c r="D3" s="4"/>
      <c r="E3" s="4"/>
      <c r="F3" s="4"/>
      <c r="G3" s="4"/>
      <c r="H3" s="4"/>
      <c r="I3" s="4"/>
      <c r="J3" s="4"/>
    </row>
    <row r="4" spans="3:21" ht="18.75" x14ac:dyDescent="0.3">
      <c r="C4" s="4"/>
      <c r="D4" s="4"/>
      <c r="E4" s="4"/>
      <c r="F4" s="4"/>
      <c r="G4" s="4"/>
      <c r="H4" s="4"/>
      <c r="I4" s="4"/>
      <c r="J4" s="4"/>
      <c r="K4" s="4"/>
      <c r="M4" s="3" t="s">
        <v>10</v>
      </c>
      <c r="N4" s="2"/>
      <c r="O4" s="2"/>
      <c r="P4" s="2"/>
      <c r="Q4" s="2"/>
    </row>
    <row r="5" spans="3:21" ht="18.75" x14ac:dyDescent="0.3">
      <c r="C5" s="4"/>
      <c r="D5" s="4" t="s">
        <v>2</v>
      </c>
      <c r="E5" s="4" t="s">
        <v>3</v>
      </c>
      <c r="F5" s="4" t="s">
        <v>4</v>
      </c>
      <c r="G5" s="4" t="s">
        <v>7</v>
      </c>
      <c r="H5" s="4"/>
      <c r="I5" s="4"/>
      <c r="J5" s="4"/>
      <c r="L5" s="3"/>
      <c r="M5" s="5" t="s">
        <v>2</v>
      </c>
      <c r="N5" s="5" t="s">
        <v>3</v>
      </c>
      <c r="O5" s="5" t="s">
        <v>4</v>
      </c>
      <c r="P5" s="2" t="s">
        <v>7</v>
      </c>
    </row>
    <row r="6" spans="3:21" ht="18.75" x14ac:dyDescent="0.3">
      <c r="C6" s="4" t="s">
        <v>0</v>
      </c>
      <c r="D6" s="9">
        <v>12</v>
      </c>
      <c r="E6" s="9">
        <v>12</v>
      </c>
      <c r="F6" s="9">
        <v>35</v>
      </c>
      <c r="G6" s="4">
        <f>SUM(D6:F6)</f>
        <v>59</v>
      </c>
      <c r="H6" s="4"/>
      <c r="I6" s="4"/>
      <c r="J6" s="4"/>
      <c r="L6" s="3" t="s">
        <v>0</v>
      </c>
      <c r="M6" s="6">
        <f t="shared" ref="M6:O7" si="0">(D$8*$G6)/$G$8</f>
        <v>17.481481481481481</v>
      </c>
      <c r="N6" s="6">
        <f t="shared" si="0"/>
        <v>9.2870370370370363</v>
      </c>
      <c r="O6" s="6">
        <f t="shared" si="0"/>
        <v>32.231481481481481</v>
      </c>
      <c r="P6" s="2">
        <f>SUM(M6:O6)</f>
        <v>59</v>
      </c>
      <c r="R6" t="s">
        <v>37</v>
      </c>
      <c r="T6">
        <f>COUNTIF(M6:O7,"&lt;5")</f>
        <v>0</v>
      </c>
    </row>
    <row r="7" spans="3:21" ht="18.75" x14ac:dyDescent="0.3">
      <c r="C7" s="4" t="s">
        <v>1</v>
      </c>
      <c r="D7" s="9">
        <v>20</v>
      </c>
      <c r="E7" s="9">
        <v>5</v>
      </c>
      <c r="F7" s="9">
        <v>24</v>
      </c>
      <c r="G7" s="4">
        <f>SUM(D7:F7)</f>
        <v>49</v>
      </c>
      <c r="H7" s="4"/>
      <c r="I7" s="4"/>
      <c r="J7" s="4"/>
      <c r="L7" s="3" t="s">
        <v>1</v>
      </c>
      <c r="M7" s="6">
        <f t="shared" si="0"/>
        <v>14.518518518518519</v>
      </c>
      <c r="N7" s="6">
        <f t="shared" si="0"/>
        <v>7.7129629629629628</v>
      </c>
      <c r="O7" s="6">
        <f t="shared" si="0"/>
        <v>26.768518518518519</v>
      </c>
      <c r="P7" s="2">
        <f>SUM(M7:O7)</f>
        <v>49</v>
      </c>
      <c r="R7" t="s">
        <v>38</v>
      </c>
      <c r="T7">
        <f>COUNT(M6:O7)</f>
        <v>6</v>
      </c>
    </row>
    <row r="8" spans="3:21" ht="18.75" x14ac:dyDescent="0.3">
      <c r="C8" s="4" t="s">
        <v>8</v>
      </c>
      <c r="D8" s="4">
        <f>SUM(D6:D7)</f>
        <v>32</v>
      </c>
      <c r="E8" s="4">
        <f t="shared" ref="E8:G8" si="1">SUM(E6:E7)</f>
        <v>17</v>
      </c>
      <c r="F8" s="4">
        <f t="shared" si="1"/>
        <v>59</v>
      </c>
      <c r="G8" s="4">
        <f t="shared" si="1"/>
        <v>108</v>
      </c>
      <c r="H8" s="4"/>
      <c r="I8" s="4"/>
      <c r="J8" s="4"/>
      <c r="L8" s="2" t="s">
        <v>8</v>
      </c>
      <c r="M8" s="2">
        <f>SUM(M6:M7)</f>
        <v>32</v>
      </c>
      <c r="N8" s="2">
        <f t="shared" ref="N8:P8" si="2">SUM(N6:N7)</f>
        <v>17</v>
      </c>
      <c r="O8" s="2">
        <f t="shared" si="2"/>
        <v>59</v>
      </c>
      <c r="P8" s="2">
        <f t="shared" si="2"/>
        <v>108</v>
      </c>
    </row>
    <row r="9" spans="3:21" ht="15.75" x14ac:dyDescent="0.25">
      <c r="L9" s="2"/>
      <c r="M9" s="2"/>
      <c r="N9" s="2"/>
      <c r="O9" s="2"/>
      <c r="P9" s="2"/>
      <c r="R9" t="s">
        <v>39</v>
      </c>
      <c r="T9">
        <f>(T6/T7)*100</f>
        <v>0</v>
      </c>
      <c r="U9">
        <f>IF(T9&gt;30,1,0)</f>
        <v>0</v>
      </c>
    </row>
    <row r="10" spans="3:21" ht="18.75" x14ac:dyDescent="0.3">
      <c r="C10" s="12"/>
      <c r="F10" s="4"/>
      <c r="L10" s="4" t="s">
        <v>25</v>
      </c>
      <c r="M10" s="4"/>
      <c r="N10" s="4"/>
      <c r="O10" s="4">
        <f>COUNTIF(M6:O7,"&lt;5")</f>
        <v>0</v>
      </c>
      <c r="P10" s="2"/>
      <c r="R10" t="s">
        <v>40</v>
      </c>
      <c r="T10" s="1">
        <f>MIN(M6:O7)</f>
        <v>7.7129629629629628</v>
      </c>
      <c r="U10">
        <f>IF(T10&lt;1,1,0)</f>
        <v>0</v>
      </c>
    </row>
    <row r="11" spans="3:21" ht="18.75" x14ac:dyDescent="0.3">
      <c r="G11" s="4"/>
      <c r="H11" s="4"/>
      <c r="I11" s="5"/>
      <c r="L11" s="4" t="s">
        <v>22</v>
      </c>
      <c r="M11" s="4"/>
      <c r="N11" s="4"/>
      <c r="O11" s="7">
        <f>MIN(M6:O7)</f>
        <v>7.7129629629629628</v>
      </c>
      <c r="P11" s="2"/>
    </row>
    <row r="12" spans="3:21" ht="18.75" x14ac:dyDescent="0.3">
      <c r="I12" s="4" t="s">
        <v>11</v>
      </c>
      <c r="L12" s="2"/>
      <c r="M12" s="2"/>
      <c r="N12" s="2"/>
      <c r="O12" s="2"/>
      <c r="P12" s="2"/>
      <c r="S12" t="s">
        <v>41</v>
      </c>
      <c r="U12">
        <f>SUM(U9:U10)</f>
        <v>0</v>
      </c>
    </row>
    <row r="13" spans="3:21" ht="18.75" x14ac:dyDescent="0.3">
      <c r="C13" s="4" t="s">
        <v>30</v>
      </c>
      <c r="D13" s="4"/>
      <c r="E13" s="4"/>
      <c r="G13" s="4" t="str">
        <f>IF(T10&lt;1,"Yes","No")</f>
        <v>No</v>
      </c>
      <c r="H13" s="20" t="str">
        <f>IF(U12&gt;0,"STOP sample size assumptions are violated","OK")</f>
        <v>OK</v>
      </c>
      <c r="I13" s="20"/>
      <c r="J13" s="20"/>
      <c r="L13" s="3" t="s">
        <v>12</v>
      </c>
      <c r="M13" s="2"/>
      <c r="N13" s="2"/>
      <c r="O13" s="2"/>
      <c r="P13" s="2"/>
    </row>
    <row r="14" spans="3:21" ht="18.75" x14ac:dyDescent="0.3">
      <c r="C14" s="4" t="s">
        <v>31</v>
      </c>
      <c r="D14" s="4"/>
      <c r="E14" s="4"/>
      <c r="F14" s="4"/>
      <c r="G14" s="4" t="str">
        <f>IF(T9&gt;20,"Yes","No")</f>
        <v>No</v>
      </c>
      <c r="H14" s="20"/>
      <c r="I14" s="20"/>
      <c r="J14" s="20"/>
      <c r="L14" s="2"/>
      <c r="M14" s="2"/>
      <c r="N14" s="2"/>
      <c r="O14" s="2"/>
      <c r="P14" s="2"/>
    </row>
    <row r="15" spans="3:21" ht="18.75" x14ac:dyDescent="0.3">
      <c r="C15" s="4"/>
      <c r="D15" s="4"/>
      <c r="E15" s="4"/>
      <c r="F15" s="4"/>
      <c r="G15" s="4"/>
      <c r="H15" s="20"/>
      <c r="I15" s="20"/>
      <c r="J15" s="20"/>
      <c r="L15" s="3"/>
      <c r="M15" s="5" t="s">
        <v>2</v>
      </c>
      <c r="N15" s="5" t="s">
        <v>3</v>
      </c>
      <c r="O15" s="5" t="s">
        <v>4</v>
      </c>
      <c r="P15" s="2"/>
    </row>
    <row r="16" spans="3:21" ht="15.75" x14ac:dyDescent="0.25">
      <c r="L16" s="3" t="s">
        <v>0</v>
      </c>
      <c r="M16" s="11">
        <f t="shared" ref="M16:O17" si="3">((D6-M6)/M6)*100</f>
        <v>-31.35593220338983</v>
      </c>
      <c r="N16" s="11">
        <f t="shared" si="3"/>
        <v>29.212362911266212</v>
      </c>
      <c r="O16" s="11">
        <f t="shared" si="3"/>
        <v>8.5894857799482924</v>
      </c>
      <c r="P16" s="2"/>
    </row>
    <row r="17" spans="3:17" ht="18.75" x14ac:dyDescent="0.3">
      <c r="C17" s="4" t="s">
        <v>21</v>
      </c>
      <c r="D17" s="4"/>
      <c r="E17" s="7">
        <f>P24</f>
        <v>6.0592225399208806</v>
      </c>
      <c r="F17" s="4"/>
      <c r="G17" s="4"/>
      <c r="H17" s="4"/>
      <c r="I17" s="4"/>
      <c r="L17" s="3" t="s">
        <v>1</v>
      </c>
      <c r="M17" s="11">
        <f t="shared" si="3"/>
        <v>37.755102040816325</v>
      </c>
      <c r="N17" s="11">
        <f t="shared" si="3"/>
        <v>-35.174069627851139</v>
      </c>
      <c r="O17" s="11">
        <f t="shared" si="3"/>
        <v>-10.342442061570392</v>
      </c>
      <c r="P17" s="2"/>
    </row>
    <row r="18" spans="3:17" ht="18.75" x14ac:dyDescent="0.3">
      <c r="C18" s="4"/>
      <c r="D18" s="4"/>
      <c r="E18" s="5"/>
      <c r="F18" s="4"/>
      <c r="G18" s="4"/>
      <c r="H18" s="4"/>
      <c r="I18" s="4"/>
      <c r="L18" s="2"/>
      <c r="M18" s="2"/>
      <c r="N18" s="2"/>
      <c r="O18" s="2"/>
      <c r="P18" s="2"/>
    </row>
    <row r="19" spans="3:17" ht="18.75" x14ac:dyDescent="0.3">
      <c r="C19" s="4" t="s">
        <v>15</v>
      </c>
      <c r="D19" s="4"/>
      <c r="E19" s="5">
        <v>2</v>
      </c>
      <c r="F19" s="4"/>
      <c r="G19" s="4"/>
      <c r="H19" s="4"/>
      <c r="I19" s="4"/>
      <c r="L19" s="2"/>
      <c r="M19" s="2"/>
      <c r="N19" s="2"/>
      <c r="O19" s="2"/>
      <c r="P19" s="2"/>
    </row>
    <row r="20" spans="3:17" ht="18.75" x14ac:dyDescent="0.3">
      <c r="C20" s="4"/>
      <c r="D20" s="4"/>
      <c r="E20" s="5"/>
      <c r="F20" s="4"/>
      <c r="G20" s="4"/>
      <c r="H20" s="4"/>
      <c r="I20" s="4"/>
      <c r="L20" s="3" t="s">
        <v>13</v>
      </c>
      <c r="M20" s="2"/>
      <c r="N20" s="2"/>
      <c r="O20" s="2"/>
      <c r="P20" s="2"/>
    </row>
    <row r="21" spans="3:17" ht="18.75" x14ac:dyDescent="0.3">
      <c r="C21" s="4" t="s">
        <v>17</v>
      </c>
      <c r="D21" s="4"/>
      <c r="E21" s="8">
        <f>IF(U12&lt;1,P26,"Assumptions violated")</f>
        <v>4.8334423516974194E-2</v>
      </c>
      <c r="F21" s="14"/>
      <c r="G21" s="17"/>
      <c r="H21" s="4"/>
      <c r="I21" s="4"/>
      <c r="L21" s="2"/>
      <c r="M21" s="2"/>
      <c r="N21" s="2"/>
      <c r="O21" s="2"/>
      <c r="P21" s="2"/>
    </row>
    <row r="22" spans="3:17" ht="18.75" x14ac:dyDescent="0.3">
      <c r="C22" s="4"/>
      <c r="D22" s="4"/>
      <c r="E22" s="5"/>
      <c r="F22" s="4"/>
      <c r="G22" s="4"/>
      <c r="H22" s="4"/>
      <c r="I22" s="4"/>
      <c r="L22" s="3"/>
      <c r="M22" s="5" t="s">
        <v>2</v>
      </c>
      <c r="N22" s="5" t="s">
        <v>3</v>
      </c>
      <c r="O22" s="5" t="s">
        <v>4</v>
      </c>
      <c r="P22" s="2"/>
    </row>
    <row r="23" spans="3:17" ht="18.75" x14ac:dyDescent="0.3">
      <c r="C23" s="4" t="s">
        <v>16</v>
      </c>
      <c r="D23" s="4"/>
      <c r="E23" s="7">
        <f>(E17/G8)^0.5</f>
        <v>0.23686264459951217</v>
      </c>
      <c r="F23" s="4"/>
      <c r="G23" s="4"/>
      <c r="H23" s="4"/>
      <c r="I23" s="4"/>
      <c r="L23" s="3" t="s">
        <v>0</v>
      </c>
      <c r="M23" s="6">
        <f t="shared" ref="M23:O24" si="4">((D6-M6)^2)/M6</f>
        <v>1.7187696170747016</v>
      </c>
      <c r="N23" s="6">
        <f t="shared" si="4"/>
        <v>0.7925205863889816</v>
      </c>
      <c r="O23" s="6">
        <f t="shared" si="4"/>
        <v>0.23780150446338333</v>
      </c>
      <c r="P23" s="2" t="s">
        <v>14</v>
      </c>
    </row>
    <row r="24" spans="3:17" ht="15.75" x14ac:dyDescent="0.25">
      <c r="L24" s="3" t="s">
        <v>1</v>
      </c>
      <c r="M24" s="6">
        <f t="shared" si="4"/>
        <v>2.0695389266817834</v>
      </c>
      <c r="N24" s="6">
        <f t="shared" si="4"/>
        <v>0.95425948157040585</v>
      </c>
      <c r="O24" s="6">
        <f t="shared" si="4"/>
        <v>0.28633242374162482</v>
      </c>
      <c r="P24" s="10">
        <f>SUM(M23:O24)</f>
        <v>6.0592225399208806</v>
      </c>
      <c r="Q24" t="s">
        <v>42</v>
      </c>
    </row>
    <row r="25" spans="3:17" ht="18.75" x14ac:dyDescent="0.3">
      <c r="L25" s="2"/>
      <c r="N25" s="2"/>
      <c r="O25" s="2" t="s">
        <v>33</v>
      </c>
      <c r="P25" s="15">
        <f>CHIDIST(E17,E19)</f>
        <v>4.8334423516974194E-2</v>
      </c>
    </row>
    <row r="26" spans="3:17" ht="15.75" x14ac:dyDescent="0.25">
      <c r="L26" s="2"/>
      <c r="M26" s="2"/>
      <c r="N26" s="2"/>
      <c r="O26" s="2"/>
      <c r="P26" s="2">
        <f>IF(P25&gt;0.001,P25,"&lt; 0.001")</f>
        <v>4.8334423516974194E-2</v>
      </c>
    </row>
    <row r="27" spans="3:17" ht="15.75" x14ac:dyDescent="0.25">
      <c r="L27" s="3" t="s">
        <v>18</v>
      </c>
      <c r="M27" s="2"/>
      <c r="N27" s="2"/>
      <c r="O27" s="2"/>
      <c r="P27" s="2"/>
    </row>
    <row r="28" spans="3:17" ht="18.75" x14ac:dyDescent="0.3">
      <c r="L28" s="3"/>
      <c r="M28" s="5" t="s">
        <v>2</v>
      </c>
      <c r="N28" s="5" t="s">
        <v>3</v>
      </c>
      <c r="O28" s="5" t="s">
        <v>4</v>
      </c>
      <c r="P28" s="2"/>
    </row>
    <row r="29" spans="3:17" ht="15.75" x14ac:dyDescent="0.25">
      <c r="L29" s="3" t="s">
        <v>0</v>
      </c>
      <c r="M29" s="6">
        <f t="shared" ref="M29:O30" si="5">IF(M16&lt;0,0-M45,M45)</f>
        <v>-1.3110185418500768</v>
      </c>
      <c r="N29" s="6">
        <f t="shared" si="5"/>
        <v>0.89023625313114585</v>
      </c>
      <c r="O29" s="6">
        <f t="shared" si="5"/>
        <v>0.48764895617993825</v>
      </c>
      <c r="P29" s="2"/>
    </row>
    <row r="30" spans="3:17" ht="15.75" x14ac:dyDescent="0.25">
      <c r="L30" s="3" t="s">
        <v>1</v>
      </c>
      <c r="M30" s="6">
        <f t="shared" si="5"/>
        <v>1.4385892140155172</v>
      </c>
      <c r="N30" s="6">
        <f t="shared" si="5"/>
        <v>-0.97686205861954012</v>
      </c>
      <c r="O30" s="6">
        <f t="shared" si="5"/>
        <v>-0.53510038660201398</v>
      </c>
      <c r="P30" s="2"/>
    </row>
    <row r="31" spans="3:17" ht="15.75" x14ac:dyDescent="0.25">
      <c r="L31" s="2"/>
      <c r="M31" s="2"/>
      <c r="N31" s="2"/>
      <c r="O31" s="2"/>
      <c r="P31" s="2"/>
    </row>
    <row r="32" spans="3:17" ht="15.75" x14ac:dyDescent="0.25">
      <c r="L32" s="2"/>
      <c r="M32" s="2"/>
      <c r="N32" s="2"/>
      <c r="O32" s="2"/>
      <c r="P32" s="2"/>
    </row>
    <row r="33" spans="12:16" ht="15.75" x14ac:dyDescent="0.25">
      <c r="L33" s="2"/>
      <c r="M33" s="2"/>
      <c r="N33" s="2"/>
      <c r="O33" s="2"/>
      <c r="P33" s="2"/>
    </row>
    <row r="34" spans="12:16" ht="15.75" x14ac:dyDescent="0.25">
      <c r="L34" s="3" t="s">
        <v>20</v>
      </c>
      <c r="M34" s="2"/>
      <c r="N34" s="2"/>
      <c r="O34" s="2"/>
      <c r="P34" s="2"/>
    </row>
    <row r="35" spans="12:16" ht="15.75" x14ac:dyDescent="0.25">
      <c r="L35" s="2"/>
      <c r="M35" s="2"/>
      <c r="N35" s="2"/>
      <c r="O35" s="2"/>
      <c r="P35" s="2"/>
    </row>
    <row r="36" spans="12:16" ht="18.75" x14ac:dyDescent="0.3">
      <c r="L36" s="3"/>
      <c r="M36" s="5" t="s">
        <v>2</v>
      </c>
      <c r="N36" s="5" t="s">
        <v>3</v>
      </c>
      <c r="O36" s="5" t="s">
        <v>4</v>
      </c>
      <c r="P36" s="2" t="s">
        <v>7</v>
      </c>
    </row>
    <row r="37" spans="12:16" ht="15.75" x14ac:dyDescent="0.25">
      <c r="L37" s="3" t="s">
        <v>0</v>
      </c>
      <c r="M37" s="6">
        <f t="shared" ref="M37:O38" si="6">(D6/$G6)*100</f>
        <v>20.33898305084746</v>
      </c>
      <c r="N37" s="6">
        <f t="shared" si="6"/>
        <v>20.33898305084746</v>
      </c>
      <c r="O37" s="6">
        <f t="shared" si="6"/>
        <v>59.322033898305079</v>
      </c>
      <c r="P37" s="2">
        <f>SUM(M37:O37)</f>
        <v>100</v>
      </c>
    </row>
    <row r="38" spans="12:16" ht="15.75" x14ac:dyDescent="0.25">
      <c r="L38" s="3" t="s">
        <v>1</v>
      </c>
      <c r="M38" s="6">
        <f t="shared" si="6"/>
        <v>40.816326530612244</v>
      </c>
      <c r="N38" s="6">
        <f t="shared" si="6"/>
        <v>10.204081632653061</v>
      </c>
      <c r="O38" s="6">
        <f t="shared" si="6"/>
        <v>48.979591836734691</v>
      </c>
      <c r="P38" s="2">
        <f>SUM(M38:O38)</f>
        <v>100</v>
      </c>
    </row>
    <row r="39" spans="12:16" ht="15.75" x14ac:dyDescent="0.25">
      <c r="L39" s="2" t="s">
        <v>8</v>
      </c>
      <c r="M39" s="10">
        <f>SUM(M37:M38)</f>
        <v>61.155309581459704</v>
      </c>
      <c r="N39" s="10">
        <f t="shared" ref="N39:P39" si="7">SUM(N37:N38)</f>
        <v>30.543064683500521</v>
      </c>
      <c r="O39" s="10">
        <f t="shared" si="7"/>
        <v>108.30162573503978</v>
      </c>
      <c r="P39" s="2">
        <f t="shared" si="7"/>
        <v>200</v>
      </c>
    </row>
    <row r="42" spans="12:16" x14ac:dyDescent="0.25">
      <c r="L42" t="s">
        <v>19</v>
      </c>
    </row>
    <row r="44" spans="12:16" x14ac:dyDescent="0.25">
      <c r="M44" t="s">
        <v>2</v>
      </c>
      <c r="N44" t="s">
        <v>3</v>
      </c>
      <c r="O44" t="s">
        <v>4</v>
      </c>
    </row>
    <row r="45" spans="12:16" x14ac:dyDescent="0.25">
      <c r="L45" t="s">
        <v>0</v>
      </c>
      <c r="M45" s="1">
        <f t="shared" ref="M45:O46" si="8">(M23^0.5)</f>
        <v>1.3110185418500768</v>
      </c>
      <c r="N45" s="1">
        <f t="shared" si="8"/>
        <v>0.89023625313114585</v>
      </c>
      <c r="O45" s="1">
        <f t="shared" si="8"/>
        <v>0.48764895617993825</v>
      </c>
    </row>
    <row r="46" spans="12:16" x14ac:dyDescent="0.25">
      <c r="L46" t="s">
        <v>1</v>
      </c>
      <c r="M46" s="1">
        <f t="shared" si="8"/>
        <v>1.4385892140155172</v>
      </c>
      <c r="N46" s="1">
        <f t="shared" si="8"/>
        <v>0.97686205861954012</v>
      </c>
      <c r="O46" s="1">
        <f t="shared" si="8"/>
        <v>0.53510038660201398</v>
      </c>
    </row>
  </sheetData>
  <mergeCells count="1">
    <mergeCell ref="H13:J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V46"/>
  <sheetViews>
    <sheetView workbookViewId="0">
      <selection activeCell="U8" sqref="U8"/>
    </sheetView>
  </sheetViews>
  <sheetFormatPr defaultRowHeight="15" x14ac:dyDescent="0.25"/>
  <cols>
    <col min="3" max="3" width="18.28515625" customWidth="1"/>
    <col min="5" max="5" width="9.85546875" bestFit="1" customWidth="1"/>
    <col min="7" max="7" width="12" bestFit="1" customWidth="1"/>
    <col min="13" max="13" width="13.85546875" customWidth="1"/>
    <col min="14" max="14" width="12" bestFit="1" customWidth="1"/>
    <col min="15" max="16" width="13.140625" bestFit="1" customWidth="1"/>
  </cols>
  <sheetData>
    <row r="3" spans="3:22" ht="18.75" x14ac:dyDescent="0.3">
      <c r="C3" s="4" t="s">
        <v>9</v>
      </c>
      <c r="D3" s="4"/>
      <c r="E3" s="4"/>
      <c r="F3" s="4"/>
      <c r="G3" s="4"/>
      <c r="H3" s="4"/>
      <c r="I3" s="4"/>
      <c r="J3" s="4"/>
    </row>
    <row r="4" spans="3:22" ht="18.75" x14ac:dyDescent="0.3">
      <c r="C4" s="4"/>
      <c r="D4" s="4"/>
      <c r="E4" s="4"/>
      <c r="F4" s="4"/>
      <c r="G4" s="4"/>
      <c r="H4" s="4"/>
      <c r="I4" s="4"/>
      <c r="J4" s="4"/>
      <c r="K4" s="4"/>
      <c r="M4" s="3" t="s">
        <v>10</v>
      </c>
      <c r="N4" s="2"/>
      <c r="O4" s="2"/>
      <c r="P4" s="2"/>
      <c r="Q4" s="2"/>
      <c r="R4" s="2"/>
      <c r="S4" t="s">
        <v>43</v>
      </c>
    </row>
    <row r="5" spans="3:22" ht="18.75" x14ac:dyDescent="0.3">
      <c r="C5" s="4"/>
      <c r="D5" s="4" t="s">
        <v>2</v>
      </c>
      <c r="E5" s="4" t="s">
        <v>3</v>
      </c>
      <c r="F5" s="4" t="s">
        <v>4</v>
      </c>
      <c r="G5" s="4" t="s">
        <v>5</v>
      </c>
      <c r="I5" s="4" t="s">
        <v>7</v>
      </c>
      <c r="J5" s="4"/>
      <c r="L5" s="3"/>
      <c r="M5" s="5" t="s">
        <v>2</v>
      </c>
      <c r="N5" s="5" t="s">
        <v>3</v>
      </c>
      <c r="O5" s="5" t="s">
        <v>4</v>
      </c>
      <c r="P5" s="5" t="s">
        <v>5</v>
      </c>
      <c r="Q5" s="2" t="s">
        <v>7</v>
      </c>
    </row>
    <row r="6" spans="3:22" ht="18.75" x14ac:dyDescent="0.3">
      <c r="C6" s="4" t="s">
        <v>34</v>
      </c>
      <c r="D6" s="9">
        <v>112</v>
      </c>
      <c r="E6" s="9">
        <v>10</v>
      </c>
      <c r="F6" s="9">
        <v>2</v>
      </c>
      <c r="G6" s="9">
        <v>17</v>
      </c>
      <c r="I6" s="4">
        <f>SUM(D6:G6)</f>
        <v>141</v>
      </c>
      <c r="J6" s="4"/>
      <c r="L6" s="3" t="s">
        <v>0</v>
      </c>
      <c r="M6" s="6">
        <f t="shared" ref="M6:P7" si="0">(D$8*$I6)/$I$8</f>
        <v>67.01520912547528</v>
      </c>
      <c r="N6" s="6">
        <f t="shared" si="0"/>
        <v>11.79467680608365</v>
      </c>
      <c r="O6" s="6">
        <f t="shared" si="0"/>
        <v>2.1444866920152093</v>
      </c>
      <c r="P6" s="6">
        <f t="shared" si="0"/>
        <v>60.045627376425855</v>
      </c>
      <c r="Q6" s="2">
        <f>SUM(M6:P6)</f>
        <v>141</v>
      </c>
      <c r="S6" s="2" t="s">
        <v>26</v>
      </c>
      <c r="U6">
        <f>COUNTIF(M6:P7,"&lt;5")</f>
        <v>2</v>
      </c>
    </row>
    <row r="7" spans="3:22" ht="18.75" x14ac:dyDescent="0.3">
      <c r="C7" s="4" t="s">
        <v>35</v>
      </c>
      <c r="D7" s="9">
        <v>13</v>
      </c>
      <c r="E7" s="9">
        <v>12</v>
      </c>
      <c r="F7" s="9">
        <v>2</v>
      </c>
      <c r="G7" s="9">
        <v>95</v>
      </c>
      <c r="I7" s="4">
        <f>SUM(D7:G7)</f>
        <v>122</v>
      </c>
      <c r="J7" s="4"/>
      <c r="L7" s="3" t="s">
        <v>1</v>
      </c>
      <c r="M7" s="6">
        <f t="shared" si="0"/>
        <v>57.984790874524712</v>
      </c>
      <c r="N7" s="6">
        <f t="shared" si="0"/>
        <v>10.20532319391635</v>
      </c>
      <c r="O7" s="6">
        <f t="shared" si="0"/>
        <v>1.855513307984791</v>
      </c>
      <c r="P7" s="6">
        <f t="shared" si="0"/>
        <v>51.954372623574145</v>
      </c>
      <c r="Q7" s="2">
        <f>SUM(M7:P7)</f>
        <v>122</v>
      </c>
      <c r="S7" t="s">
        <v>27</v>
      </c>
      <c r="U7">
        <f>COUNT(M6:P7)</f>
        <v>8</v>
      </c>
    </row>
    <row r="8" spans="3:22" ht="18.75" x14ac:dyDescent="0.3">
      <c r="C8" s="4" t="s">
        <v>8</v>
      </c>
      <c r="D8" s="4">
        <f>SUM(D6:D7)</f>
        <v>125</v>
      </c>
      <c r="E8" s="4">
        <f t="shared" ref="E8:G8" si="1">SUM(E6:E7)</f>
        <v>22</v>
      </c>
      <c r="F8" s="4">
        <f t="shared" si="1"/>
        <v>4</v>
      </c>
      <c r="G8" s="4">
        <f t="shared" si="1"/>
        <v>112</v>
      </c>
      <c r="I8" s="4">
        <f>SUM(I6:I7)</f>
        <v>263</v>
      </c>
      <c r="J8" s="4"/>
      <c r="L8" s="2" t="s">
        <v>8</v>
      </c>
      <c r="M8" s="2">
        <f>SUM(M6:M7)</f>
        <v>125</v>
      </c>
      <c r="N8" s="2">
        <f t="shared" ref="N8:Q8" si="2">SUM(N6:N7)</f>
        <v>22</v>
      </c>
      <c r="O8" s="2">
        <f t="shared" si="2"/>
        <v>4</v>
      </c>
      <c r="P8" s="2">
        <f t="shared" si="2"/>
        <v>112</v>
      </c>
      <c r="Q8" s="2">
        <f t="shared" si="2"/>
        <v>263</v>
      </c>
    </row>
    <row r="9" spans="3:22" ht="15.75" x14ac:dyDescent="0.25">
      <c r="L9" s="2"/>
      <c r="M9" s="2"/>
      <c r="N9" s="2"/>
      <c r="O9" s="2"/>
      <c r="P9" s="2"/>
      <c r="Q9" s="2"/>
      <c r="S9" t="s">
        <v>28</v>
      </c>
      <c r="U9">
        <f>(U6/U7)*100</f>
        <v>25</v>
      </c>
      <c r="V9">
        <f>IF(U9&gt;20,1,0)</f>
        <v>1</v>
      </c>
    </row>
    <row r="10" spans="3:22" ht="18.75" x14ac:dyDescent="0.3">
      <c r="I10" s="4" t="s">
        <v>11</v>
      </c>
      <c r="L10" s="2"/>
      <c r="M10" s="2"/>
      <c r="N10" s="2"/>
      <c r="O10" s="2"/>
      <c r="P10" s="2"/>
      <c r="Q10" s="2"/>
      <c r="S10" t="s">
        <v>29</v>
      </c>
      <c r="U10" s="10">
        <f>MIN(M6:P7)</f>
        <v>1.855513307984791</v>
      </c>
      <c r="V10">
        <f>IF(U10&lt;1,1,0)</f>
        <v>0</v>
      </c>
    </row>
    <row r="11" spans="3:22" ht="18.75" customHeight="1" x14ac:dyDescent="0.3">
      <c r="C11" s="4" t="s">
        <v>30</v>
      </c>
      <c r="D11" s="4"/>
      <c r="E11" s="4"/>
      <c r="G11" s="4" t="str">
        <f>IF(U10&lt;1,"Yes","No")</f>
        <v>No</v>
      </c>
      <c r="H11" s="20" t="str">
        <f>IF(V12&gt;0,"STOP sample size assumptions are violated","OK")</f>
        <v>STOP sample size assumptions are violated</v>
      </c>
      <c r="I11" s="20"/>
      <c r="J11" s="20"/>
      <c r="L11" s="2"/>
      <c r="M11" s="2"/>
      <c r="O11" s="2"/>
      <c r="P11" s="2"/>
      <c r="Q11" s="2"/>
    </row>
    <row r="12" spans="3:22" ht="18.75" x14ac:dyDescent="0.3">
      <c r="C12" s="4" t="s">
        <v>31</v>
      </c>
      <c r="D12" s="4"/>
      <c r="E12" s="4"/>
      <c r="F12" s="4"/>
      <c r="G12" s="4" t="str">
        <f>IF(U9&gt;20,"Yes","No")</f>
        <v>Yes</v>
      </c>
      <c r="H12" s="20"/>
      <c r="I12" s="20"/>
      <c r="J12" s="20"/>
      <c r="L12" s="2"/>
      <c r="M12" s="2"/>
      <c r="N12" s="2"/>
      <c r="O12" s="2"/>
      <c r="P12" s="2"/>
      <c r="Q12" s="2"/>
      <c r="T12" t="s">
        <v>36</v>
      </c>
      <c r="V12">
        <f>SUM(V9:V10)</f>
        <v>1</v>
      </c>
    </row>
    <row r="13" spans="3:22" ht="18.75" x14ac:dyDescent="0.3">
      <c r="C13" s="4"/>
      <c r="D13" s="4"/>
      <c r="E13" s="4"/>
      <c r="F13" s="4"/>
      <c r="G13" s="4"/>
      <c r="H13" s="20"/>
      <c r="I13" s="20"/>
      <c r="J13" s="20"/>
      <c r="L13" s="3" t="s">
        <v>12</v>
      </c>
      <c r="M13" s="2"/>
      <c r="N13" s="2"/>
      <c r="O13" s="2"/>
      <c r="P13" s="2"/>
      <c r="Q13" s="2"/>
    </row>
    <row r="14" spans="3:22" ht="18.75" x14ac:dyDescent="0.3">
      <c r="C14" s="4" t="s">
        <v>21</v>
      </c>
      <c r="D14" s="4"/>
      <c r="E14" s="7">
        <f>Q24</f>
        <v>132.22873832512681</v>
      </c>
      <c r="F14" s="4"/>
      <c r="G14" s="4"/>
      <c r="H14" s="4"/>
      <c r="I14" s="4"/>
      <c r="L14" s="2"/>
      <c r="M14" s="2"/>
      <c r="N14" s="2"/>
      <c r="O14" s="2"/>
      <c r="P14" s="2"/>
      <c r="Q14" s="2"/>
    </row>
    <row r="15" spans="3:22" ht="18.75" x14ac:dyDescent="0.3">
      <c r="C15" s="4"/>
      <c r="D15" s="4"/>
      <c r="E15" s="5"/>
      <c r="F15" s="4"/>
      <c r="G15" s="4"/>
      <c r="H15" s="4"/>
      <c r="I15" s="4"/>
      <c r="L15" s="3"/>
      <c r="M15" s="5" t="s">
        <v>2</v>
      </c>
      <c r="N15" s="5" t="s">
        <v>3</v>
      </c>
      <c r="O15" s="5" t="s">
        <v>4</v>
      </c>
      <c r="P15" s="5" t="s">
        <v>5</v>
      </c>
      <c r="Q15" s="2"/>
    </row>
    <row r="16" spans="3:22" ht="18.75" x14ac:dyDescent="0.3">
      <c r="C16" s="4" t="s">
        <v>15</v>
      </c>
      <c r="D16" s="4"/>
      <c r="E16" s="5">
        <v>3</v>
      </c>
      <c r="F16" s="4"/>
      <c r="G16" s="4"/>
      <c r="H16" s="4"/>
      <c r="I16" s="4"/>
      <c r="L16" s="3" t="s">
        <v>0</v>
      </c>
      <c r="M16" s="11">
        <f t="shared" ref="M16:P17" si="3">((D6-M6)/M6)*100</f>
        <v>67.12624113475178</v>
      </c>
      <c r="N16" s="11">
        <f t="shared" si="3"/>
        <v>-15.215989684074794</v>
      </c>
      <c r="O16" s="11">
        <f t="shared" si="3"/>
        <v>-6.737588652482275</v>
      </c>
      <c r="P16" s="11">
        <f t="shared" si="3"/>
        <v>-71.688196555217829</v>
      </c>
      <c r="Q16" s="2"/>
    </row>
    <row r="17" spans="3:18" ht="18.75" x14ac:dyDescent="0.3">
      <c r="C17" s="4"/>
      <c r="D17" s="4"/>
      <c r="E17" s="5"/>
      <c r="F17" s="4"/>
      <c r="G17" s="4"/>
      <c r="H17" s="4"/>
      <c r="I17" s="4"/>
      <c r="L17" s="3" t="s">
        <v>1</v>
      </c>
      <c r="M17" s="11">
        <f t="shared" si="3"/>
        <v>-77.580327868852464</v>
      </c>
      <c r="N17" s="11">
        <f t="shared" si="3"/>
        <v>17.585692995529065</v>
      </c>
      <c r="O17" s="11">
        <f t="shared" si="3"/>
        <v>7.786885245901634</v>
      </c>
      <c r="P17" s="11">
        <f t="shared" si="3"/>
        <v>82.852751756440284</v>
      </c>
      <c r="Q17" s="2"/>
    </row>
    <row r="18" spans="3:18" ht="18.75" x14ac:dyDescent="0.3">
      <c r="C18" s="4" t="s">
        <v>17</v>
      </c>
      <c r="D18" s="4"/>
      <c r="E18" s="13" t="str">
        <f>IF(V12&gt;0,"Assumptions violated",R27)</f>
        <v>Assumptions violated</v>
      </c>
      <c r="F18" s="14"/>
      <c r="G18" s="16"/>
      <c r="H18" s="4"/>
      <c r="I18" s="4"/>
      <c r="L18" s="2"/>
      <c r="M18" s="2"/>
      <c r="N18" s="2"/>
      <c r="O18" s="2"/>
      <c r="P18" s="2"/>
      <c r="Q18" s="2"/>
    </row>
    <row r="19" spans="3:18" ht="18.75" x14ac:dyDescent="0.3">
      <c r="C19" s="4"/>
      <c r="D19" s="4"/>
      <c r="E19" s="5"/>
      <c r="F19" s="4"/>
      <c r="G19" s="4"/>
      <c r="H19" s="4"/>
      <c r="I19" s="4"/>
      <c r="L19" s="2"/>
      <c r="M19" s="2"/>
      <c r="N19" s="2"/>
      <c r="O19" s="2"/>
      <c r="P19" s="2"/>
      <c r="Q19" s="2"/>
    </row>
    <row r="20" spans="3:18" ht="18.75" x14ac:dyDescent="0.3">
      <c r="C20" s="4" t="s">
        <v>16</v>
      </c>
      <c r="D20" s="4"/>
      <c r="E20" s="7">
        <f>(E14/I8)^0.5</f>
        <v>0.70906337386468898</v>
      </c>
      <c r="F20" s="4"/>
      <c r="G20" s="4"/>
      <c r="H20" s="4"/>
      <c r="I20" s="4"/>
      <c r="L20" s="3" t="s">
        <v>13</v>
      </c>
      <c r="M20" s="2"/>
      <c r="N20" s="2"/>
      <c r="O20" s="2"/>
      <c r="P20" s="2"/>
      <c r="Q20" s="2"/>
    </row>
    <row r="21" spans="3:18" ht="15.75" x14ac:dyDescent="0.25">
      <c r="L21" s="2"/>
      <c r="M21" s="2"/>
      <c r="N21" s="2"/>
      <c r="O21" s="2"/>
      <c r="P21" s="2"/>
      <c r="Q21" s="2"/>
    </row>
    <row r="22" spans="3:18" ht="18.75" x14ac:dyDescent="0.3">
      <c r="L22" s="3"/>
      <c r="M22" s="5" t="s">
        <v>2</v>
      </c>
      <c r="N22" s="5" t="s">
        <v>3</v>
      </c>
      <c r="O22" s="5" t="s">
        <v>4</v>
      </c>
      <c r="P22" s="5" t="s">
        <v>5</v>
      </c>
      <c r="Q22" s="2"/>
    </row>
    <row r="23" spans="3:18" ht="15.75" x14ac:dyDescent="0.25">
      <c r="L23" s="3" t="s">
        <v>0</v>
      </c>
      <c r="M23" s="6">
        <f t="shared" ref="M23:P24" si="4">((D6-M6)^2)/M6</f>
        <v>30.19659919639728</v>
      </c>
      <c r="N23" s="6">
        <f t="shared" si="4"/>
        <v>0.27307783767617122</v>
      </c>
      <c r="O23" s="6">
        <f t="shared" si="4"/>
        <v>9.7349189655637526E-3</v>
      </c>
      <c r="P23" s="6">
        <f t="shared" si="4"/>
        <v>30.858633962038827</v>
      </c>
      <c r="Q23" s="2" t="s">
        <v>14</v>
      </c>
    </row>
    <row r="24" spans="3:18" ht="15.75" x14ac:dyDescent="0.25">
      <c r="L24" s="3" t="s">
        <v>1</v>
      </c>
      <c r="M24" s="6">
        <f t="shared" si="4"/>
        <v>34.89934825157389</v>
      </c>
      <c r="N24" s="6">
        <f t="shared" si="4"/>
        <v>0.31560635337983722</v>
      </c>
      <c r="O24" s="6">
        <f t="shared" si="4"/>
        <v>1.1251012902823645E-2</v>
      </c>
      <c r="P24" s="6">
        <f t="shared" si="4"/>
        <v>35.664486792192413</v>
      </c>
      <c r="Q24" s="10">
        <f>SUM(M23:P24)</f>
        <v>132.22873832512681</v>
      </c>
      <c r="R24" t="s">
        <v>32</v>
      </c>
    </row>
    <row r="25" spans="3:18" ht="15.75" x14ac:dyDescent="0.25">
      <c r="L25" s="2"/>
      <c r="M25" s="2"/>
      <c r="N25" s="2"/>
      <c r="O25" s="2"/>
      <c r="P25" s="2"/>
      <c r="Q25" s="2"/>
    </row>
    <row r="26" spans="3:18" ht="15.75" x14ac:dyDescent="0.25">
      <c r="L26" s="2"/>
      <c r="M26" s="2"/>
      <c r="N26" s="2"/>
      <c r="O26" s="2"/>
      <c r="P26" s="2"/>
      <c r="Q26" s="2" t="s">
        <v>33</v>
      </c>
      <c r="R26" s="18">
        <f>CHIDIST(E14,E16)</f>
        <v>1.7895557555081362E-28</v>
      </c>
    </row>
    <row r="27" spans="3:18" ht="15.75" x14ac:dyDescent="0.25">
      <c r="L27" s="3" t="s">
        <v>18</v>
      </c>
      <c r="M27" s="2"/>
      <c r="N27" s="2"/>
      <c r="O27" s="2"/>
      <c r="P27" s="2"/>
      <c r="Q27" s="2"/>
      <c r="R27" t="str">
        <f>IF(R26&gt;0.001,R26,"&lt; 0.001")</f>
        <v>&lt; 0.001</v>
      </c>
    </row>
    <row r="28" spans="3:18" ht="18.75" x14ac:dyDescent="0.3">
      <c r="L28" s="3"/>
      <c r="M28" s="5" t="s">
        <v>2</v>
      </c>
      <c r="N28" s="5" t="s">
        <v>3</v>
      </c>
      <c r="O28" s="5" t="s">
        <v>4</v>
      </c>
      <c r="P28" s="5" t="s">
        <v>5</v>
      </c>
      <c r="Q28" s="2"/>
    </row>
    <row r="29" spans="3:18" ht="15.75" x14ac:dyDescent="0.25">
      <c r="L29" s="3" t="s">
        <v>0</v>
      </c>
      <c r="M29" s="6">
        <f t="shared" ref="M29:P30" si="5">IF(M16&lt;0,0-M45,M45)</f>
        <v>5.4951432371137772</v>
      </c>
      <c r="N29" s="6">
        <f t="shared" si="5"/>
        <v>-0.52256850046302183</v>
      </c>
      <c r="O29" s="6">
        <f t="shared" si="5"/>
        <v>-9.8665692951317954E-2</v>
      </c>
      <c r="P29" s="6">
        <f t="shared" si="5"/>
        <v>-5.5550548117942835</v>
      </c>
      <c r="Q29" s="2"/>
    </row>
    <row r="30" spans="3:18" ht="15.75" x14ac:dyDescent="0.25">
      <c r="L30" s="3" t="s">
        <v>1</v>
      </c>
      <c r="M30" s="6">
        <f t="shared" si="5"/>
        <v>-5.9075670331849715</v>
      </c>
      <c r="N30" s="6">
        <f t="shared" si="5"/>
        <v>0.56178853083685965</v>
      </c>
      <c r="O30" s="6">
        <f t="shared" si="5"/>
        <v>0.10607079194021155</v>
      </c>
      <c r="P30" s="6">
        <f t="shared" si="5"/>
        <v>5.9719751165081405</v>
      </c>
      <c r="Q30" s="2"/>
    </row>
    <row r="31" spans="3:18" ht="15.75" x14ac:dyDescent="0.25">
      <c r="L31" s="2"/>
      <c r="M31" s="2"/>
      <c r="N31" s="2"/>
      <c r="O31" s="2"/>
      <c r="P31" s="2"/>
      <c r="Q31" s="2"/>
    </row>
    <row r="32" spans="3:18" ht="15.75" x14ac:dyDescent="0.25">
      <c r="L32" s="2"/>
      <c r="M32" s="2"/>
      <c r="N32" s="2"/>
      <c r="O32" s="2"/>
      <c r="P32" s="2"/>
      <c r="Q32" s="2"/>
    </row>
    <row r="33" spans="12:17" ht="15.75" x14ac:dyDescent="0.25">
      <c r="L33" s="2"/>
      <c r="M33" s="2"/>
      <c r="N33" s="2"/>
      <c r="O33" s="2"/>
      <c r="P33" s="2"/>
      <c r="Q33" s="2"/>
    </row>
    <row r="34" spans="12:17" ht="15.75" x14ac:dyDescent="0.25">
      <c r="L34" s="3" t="s">
        <v>20</v>
      </c>
      <c r="M34" s="2"/>
      <c r="N34" s="2"/>
      <c r="O34" s="2"/>
      <c r="P34" s="2"/>
      <c r="Q34" s="2"/>
    </row>
    <row r="35" spans="12:17" ht="15.75" x14ac:dyDescent="0.25">
      <c r="L35" s="2"/>
      <c r="M35" s="2"/>
      <c r="N35" s="2"/>
      <c r="O35" s="2"/>
      <c r="P35" s="2"/>
      <c r="Q35" s="2"/>
    </row>
    <row r="36" spans="12:17" ht="18.75" x14ac:dyDescent="0.3">
      <c r="L36" s="3"/>
      <c r="M36" s="5" t="s">
        <v>2</v>
      </c>
      <c r="N36" s="5" t="s">
        <v>3</v>
      </c>
      <c r="O36" s="5" t="s">
        <v>4</v>
      </c>
      <c r="P36" s="5" t="s">
        <v>5</v>
      </c>
      <c r="Q36" s="2" t="s">
        <v>7</v>
      </c>
    </row>
    <row r="37" spans="12:17" ht="15.75" x14ac:dyDescent="0.25">
      <c r="L37" s="3" t="s">
        <v>0</v>
      </c>
      <c r="M37" s="6">
        <f t="shared" ref="M37:P38" si="6">(D6/$I6)*100</f>
        <v>79.432624113475185</v>
      </c>
      <c r="N37" s="6">
        <f t="shared" si="6"/>
        <v>7.0921985815602842</v>
      </c>
      <c r="O37" s="6">
        <f t="shared" si="6"/>
        <v>1.4184397163120568</v>
      </c>
      <c r="P37" s="6">
        <f t="shared" si="6"/>
        <v>12.056737588652481</v>
      </c>
      <c r="Q37" s="2">
        <f>SUM(M37:P37)</f>
        <v>100</v>
      </c>
    </row>
    <row r="38" spans="12:17" ht="15.75" x14ac:dyDescent="0.25">
      <c r="L38" s="3" t="s">
        <v>1</v>
      </c>
      <c r="M38" s="6">
        <f t="shared" si="6"/>
        <v>10.655737704918032</v>
      </c>
      <c r="N38" s="6">
        <f t="shared" si="6"/>
        <v>9.8360655737704921</v>
      </c>
      <c r="O38" s="6">
        <f t="shared" si="6"/>
        <v>1.639344262295082</v>
      </c>
      <c r="P38" s="6">
        <f t="shared" si="6"/>
        <v>77.868852459016395</v>
      </c>
      <c r="Q38" s="2">
        <f>SUM(M38:P38)</f>
        <v>100</v>
      </c>
    </row>
    <row r="39" spans="12:17" ht="15.75" x14ac:dyDescent="0.25">
      <c r="L39" s="2" t="s">
        <v>8</v>
      </c>
      <c r="M39" s="10">
        <f>SUM(M37:M38)</f>
        <v>90.088361818393224</v>
      </c>
      <c r="N39" s="10">
        <f t="shared" ref="N39:Q39" si="7">SUM(N37:N38)</f>
        <v>16.928264155330776</v>
      </c>
      <c r="O39" s="10">
        <f t="shared" si="7"/>
        <v>3.057783978607139</v>
      </c>
      <c r="P39" s="10">
        <f t="shared" si="7"/>
        <v>89.925590047668877</v>
      </c>
      <c r="Q39" s="2">
        <f t="shared" si="7"/>
        <v>200</v>
      </c>
    </row>
    <row r="42" spans="12:17" x14ac:dyDescent="0.25">
      <c r="L42" t="s">
        <v>19</v>
      </c>
    </row>
    <row r="44" spans="12:17" x14ac:dyDescent="0.25">
      <c r="M44" t="s">
        <v>2</v>
      </c>
      <c r="N44" t="s">
        <v>3</v>
      </c>
      <c r="O44" t="s">
        <v>4</v>
      </c>
      <c r="P44" t="s">
        <v>5</v>
      </c>
    </row>
    <row r="45" spans="12:17" x14ac:dyDescent="0.25">
      <c r="L45" t="s">
        <v>0</v>
      </c>
      <c r="M45" s="1">
        <f t="shared" ref="M45:P46" si="8">(M23^0.5)</f>
        <v>5.4951432371137772</v>
      </c>
      <c r="N45" s="1">
        <f t="shared" si="8"/>
        <v>0.52256850046302183</v>
      </c>
      <c r="O45" s="1">
        <f t="shared" si="8"/>
        <v>9.8665692951317954E-2</v>
      </c>
      <c r="P45" s="1">
        <f t="shared" si="8"/>
        <v>5.5550548117942835</v>
      </c>
    </row>
    <row r="46" spans="12:17" x14ac:dyDescent="0.25">
      <c r="L46" t="s">
        <v>1</v>
      </c>
      <c r="M46" s="1">
        <f t="shared" si="8"/>
        <v>5.9075670331849715</v>
      </c>
      <c r="N46" s="1">
        <f t="shared" si="8"/>
        <v>0.56178853083685965</v>
      </c>
      <c r="O46" s="1">
        <f t="shared" si="8"/>
        <v>0.10607079194021155</v>
      </c>
      <c r="P46" s="1">
        <f t="shared" si="8"/>
        <v>5.9719751165081405</v>
      </c>
    </row>
  </sheetData>
  <mergeCells count="1">
    <mergeCell ref="H11:J1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W46"/>
  <sheetViews>
    <sheetView workbookViewId="0">
      <selection activeCell="S13" sqref="S13"/>
    </sheetView>
  </sheetViews>
  <sheetFormatPr defaultRowHeight="15" x14ac:dyDescent="0.25"/>
  <cols>
    <col min="3" max="3" width="18.28515625" customWidth="1"/>
    <col min="7" max="7" width="12" bestFit="1" customWidth="1"/>
    <col min="13" max="13" width="13.85546875" customWidth="1"/>
    <col min="14" max="14" width="12" bestFit="1" customWidth="1"/>
    <col min="15" max="17" width="13.140625" bestFit="1" customWidth="1"/>
  </cols>
  <sheetData>
    <row r="3" spans="3:23" ht="18.75" x14ac:dyDescent="0.3">
      <c r="C3" s="4" t="s">
        <v>9</v>
      </c>
      <c r="D3" s="4"/>
      <c r="E3" s="4"/>
      <c r="F3" s="4"/>
      <c r="G3" s="4"/>
      <c r="H3" s="4"/>
      <c r="I3" s="4"/>
      <c r="J3" s="4"/>
    </row>
    <row r="4" spans="3:23" ht="18.75" x14ac:dyDescent="0.3">
      <c r="C4" s="4"/>
      <c r="D4" s="4"/>
      <c r="E4" s="4"/>
      <c r="F4" s="4"/>
      <c r="G4" s="4"/>
      <c r="H4" s="4"/>
      <c r="I4" s="4"/>
      <c r="J4" s="4"/>
      <c r="L4" s="3" t="s">
        <v>10</v>
      </c>
      <c r="M4" s="2"/>
      <c r="N4" s="2"/>
      <c r="O4" s="2"/>
      <c r="P4" s="2"/>
      <c r="Q4" s="2"/>
      <c r="R4" s="2"/>
      <c r="T4" t="s">
        <v>43</v>
      </c>
    </row>
    <row r="5" spans="3:23" ht="18.75" x14ac:dyDescent="0.3">
      <c r="C5" s="4"/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/>
      <c r="L5" s="3"/>
      <c r="M5" s="5" t="s">
        <v>2</v>
      </c>
      <c r="N5" s="5" t="s">
        <v>3</v>
      </c>
      <c r="O5" s="5" t="s">
        <v>4</v>
      </c>
      <c r="P5" s="5" t="s">
        <v>5</v>
      </c>
      <c r="Q5" s="5" t="s">
        <v>6</v>
      </c>
      <c r="R5" s="2" t="s">
        <v>7</v>
      </c>
    </row>
    <row r="6" spans="3:23" ht="18.75" x14ac:dyDescent="0.3">
      <c r="C6" s="4" t="s">
        <v>0</v>
      </c>
      <c r="D6" s="9">
        <v>1</v>
      </c>
      <c r="E6" s="9">
        <v>15</v>
      </c>
      <c r="F6" s="9">
        <v>35</v>
      </c>
      <c r="G6" s="9">
        <v>22</v>
      </c>
      <c r="H6" s="9">
        <v>14</v>
      </c>
      <c r="I6" s="4">
        <f>SUM(D6:H6)</f>
        <v>87</v>
      </c>
      <c r="J6" s="4"/>
      <c r="L6" s="3" t="s">
        <v>0</v>
      </c>
      <c r="M6" s="6">
        <f t="shared" ref="M6:Q7" si="0">(D$8*$I6)/$I$8</f>
        <v>4.907692307692308</v>
      </c>
      <c r="N6" s="6">
        <f t="shared" si="0"/>
        <v>8.9230769230769234</v>
      </c>
      <c r="O6" s="6">
        <f t="shared" si="0"/>
        <v>26.323076923076922</v>
      </c>
      <c r="P6" s="6">
        <f t="shared" si="0"/>
        <v>28.107692307692307</v>
      </c>
      <c r="Q6" s="6">
        <f t="shared" si="0"/>
        <v>18.738461538461539</v>
      </c>
      <c r="R6" s="2">
        <f>SUM(M6:Q6)</f>
        <v>87</v>
      </c>
      <c r="T6" s="2" t="s">
        <v>26</v>
      </c>
      <c r="V6">
        <f>COUNTIF(M6:Q7,"&lt;5")</f>
        <v>1</v>
      </c>
    </row>
    <row r="7" spans="3:23" ht="18.75" x14ac:dyDescent="0.3">
      <c r="C7" s="4" t="s">
        <v>1</v>
      </c>
      <c r="D7" s="9">
        <v>10</v>
      </c>
      <c r="E7" s="9">
        <v>5</v>
      </c>
      <c r="F7" s="9">
        <v>24</v>
      </c>
      <c r="G7" s="9">
        <v>41</v>
      </c>
      <c r="H7" s="9">
        <v>28</v>
      </c>
      <c r="I7" s="4">
        <f>SUM(D7:H7)</f>
        <v>108</v>
      </c>
      <c r="J7" s="4"/>
      <c r="L7" s="3" t="s">
        <v>1</v>
      </c>
      <c r="M7" s="6">
        <f t="shared" si="0"/>
        <v>6.092307692307692</v>
      </c>
      <c r="N7" s="6">
        <f t="shared" si="0"/>
        <v>11.076923076923077</v>
      </c>
      <c r="O7" s="6">
        <f t="shared" si="0"/>
        <v>32.676923076923075</v>
      </c>
      <c r="P7" s="6">
        <f t="shared" si="0"/>
        <v>34.892307692307689</v>
      </c>
      <c r="Q7" s="6">
        <f t="shared" si="0"/>
        <v>23.261538461538461</v>
      </c>
      <c r="R7" s="2">
        <f>SUM(M7:Q7)</f>
        <v>108</v>
      </c>
      <c r="T7" t="s">
        <v>27</v>
      </c>
      <c r="V7">
        <f>COUNT(M6:Q7)</f>
        <v>10</v>
      </c>
    </row>
    <row r="8" spans="3:23" ht="18.75" x14ac:dyDescent="0.3">
      <c r="C8" s="4" t="s">
        <v>8</v>
      </c>
      <c r="D8" s="4">
        <f>SUM(D6:D7)</f>
        <v>11</v>
      </c>
      <c r="E8" s="4">
        <f t="shared" ref="E8:I8" si="1">SUM(E6:E7)</f>
        <v>20</v>
      </c>
      <c r="F8" s="4">
        <f t="shared" si="1"/>
        <v>59</v>
      </c>
      <c r="G8" s="4">
        <f t="shared" si="1"/>
        <v>63</v>
      </c>
      <c r="H8" s="4">
        <f t="shared" si="1"/>
        <v>42</v>
      </c>
      <c r="I8" s="4">
        <f t="shared" si="1"/>
        <v>195</v>
      </c>
      <c r="J8" s="4"/>
      <c r="L8" s="2" t="s">
        <v>8</v>
      </c>
      <c r="M8" s="2">
        <f>SUM(M6:M7)</f>
        <v>11</v>
      </c>
      <c r="N8" s="2">
        <f t="shared" ref="N8" si="2">SUM(N6:N7)</f>
        <v>20</v>
      </c>
      <c r="O8" s="2">
        <f t="shared" ref="O8" si="3">SUM(O6:O7)</f>
        <v>59</v>
      </c>
      <c r="P8" s="2">
        <f t="shared" ref="P8" si="4">SUM(P6:P7)</f>
        <v>63</v>
      </c>
      <c r="Q8" s="2">
        <f t="shared" ref="Q8" si="5">SUM(Q6:Q7)</f>
        <v>42</v>
      </c>
      <c r="R8" s="2">
        <f t="shared" ref="R8" si="6">SUM(R6:R7)</f>
        <v>195</v>
      </c>
    </row>
    <row r="9" spans="3:23" ht="15.75" x14ac:dyDescent="0.25">
      <c r="L9" s="2"/>
      <c r="M9" s="2"/>
      <c r="N9" s="2"/>
      <c r="O9" s="2"/>
      <c r="P9" s="2"/>
      <c r="Q9" s="2"/>
      <c r="R9" s="2"/>
      <c r="T9" t="s">
        <v>28</v>
      </c>
      <c r="V9">
        <f>(V6/V7)*100</f>
        <v>10</v>
      </c>
      <c r="W9">
        <f>IF(V9&gt;20,1,0)</f>
        <v>0</v>
      </c>
    </row>
    <row r="10" spans="3:23" ht="18.75" x14ac:dyDescent="0.3">
      <c r="I10" s="4" t="s">
        <v>11</v>
      </c>
      <c r="L10" s="2"/>
      <c r="M10" s="2"/>
      <c r="N10" s="2"/>
      <c r="O10" s="2"/>
      <c r="P10" s="2"/>
      <c r="Q10" s="2"/>
      <c r="R10" s="2"/>
      <c r="T10" t="s">
        <v>29</v>
      </c>
      <c r="V10" s="10">
        <f>MIN(M6:Q7)</f>
        <v>4.907692307692308</v>
      </c>
      <c r="W10">
        <f>IF(V10&lt;1,1,0)</f>
        <v>0</v>
      </c>
    </row>
    <row r="11" spans="3:23" ht="18.75" x14ac:dyDescent="0.3">
      <c r="C11" s="4" t="s">
        <v>30</v>
      </c>
      <c r="D11" s="4"/>
      <c r="E11" s="4"/>
      <c r="G11" s="4" t="str">
        <f>IF(V10&lt;1,"Yes","No")</f>
        <v>No</v>
      </c>
      <c r="H11" s="20" t="str">
        <f>IF(W12&gt;0,"STOP sample size assumptions are violated","OK")</f>
        <v>OK</v>
      </c>
      <c r="I11" s="20"/>
      <c r="J11" s="20"/>
      <c r="L11" s="2"/>
      <c r="M11" s="2"/>
      <c r="N11" s="2"/>
      <c r="O11" s="2"/>
      <c r="P11" s="2"/>
      <c r="Q11" s="2"/>
      <c r="R11" s="2"/>
    </row>
    <row r="12" spans="3:23" ht="18.75" x14ac:dyDescent="0.3">
      <c r="C12" s="4" t="s">
        <v>31</v>
      </c>
      <c r="D12" s="4"/>
      <c r="E12" s="4"/>
      <c r="F12" s="4"/>
      <c r="G12" s="4" t="str">
        <f>IF(V9&gt;20,"Yes","No")</f>
        <v>No</v>
      </c>
      <c r="H12" s="20"/>
      <c r="I12" s="20"/>
      <c r="J12" s="20"/>
      <c r="L12" s="2"/>
      <c r="M12" s="2"/>
      <c r="N12" s="2"/>
      <c r="O12" s="2"/>
      <c r="P12" s="2"/>
      <c r="Q12" s="2"/>
      <c r="R12" s="2"/>
      <c r="U12" t="s">
        <v>36</v>
      </c>
      <c r="W12">
        <f>SUM(W9:W10)</f>
        <v>0</v>
      </c>
    </row>
    <row r="13" spans="3:23" ht="18.75" x14ac:dyDescent="0.3">
      <c r="C13" s="4"/>
      <c r="D13" s="4"/>
      <c r="E13" s="4"/>
      <c r="F13" s="4"/>
      <c r="G13" s="4"/>
      <c r="H13" s="20"/>
      <c r="I13" s="20"/>
      <c r="J13" s="20"/>
      <c r="L13" s="3" t="s">
        <v>12</v>
      </c>
      <c r="M13" s="2"/>
      <c r="N13" s="2"/>
      <c r="O13" s="2"/>
      <c r="P13" s="2"/>
      <c r="Q13" s="2"/>
      <c r="R13" s="2"/>
    </row>
    <row r="14" spans="3:23" ht="18.75" x14ac:dyDescent="0.3">
      <c r="C14" s="4" t="s">
        <v>21</v>
      </c>
      <c r="D14" s="4"/>
      <c r="E14" s="7">
        <f>R24</f>
        <v>22.814363373186193</v>
      </c>
      <c r="F14" s="4"/>
      <c r="G14" s="4"/>
      <c r="H14" s="4"/>
      <c r="I14" s="4"/>
      <c r="L14" s="2"/>
      <c r="M14" s="2"/>
      <c r="N14" s="2"/>
      <c r="O14" s="2"/>
      <c r="P14" s="2"/>
      <c r="Q14" s="2"/>
      <c r="R14" s="2"/>
    </row>
    <row r="15" spans="3:23" ht="18.75" x14ac:dyDescent="0.3">
      <c r="C15" s="4"/>
      <c r="D15" s="4"/>
      <c r="E15" s="5"/>
      <c r="F15" s="4"/>
      <c r="G15" s="4"/>
      <c r="H15" s="4"/>
      <c r="I15" s="4"/>
      <c r="L15" s="3"/>
      <c r="M15" s="5" t="s">
        <v>2</v>
      </c>
      <c r="N15" s="5" t="s">
        <v>3</v>
      </c>
      <c r="O15" s="5" t="s">
        <v>4</v>
      </c>
      <c r="P15" s="5" t="s">
        <v>5</v>
      </c>
      <c r="Q15" s="5" t="s">
        <v>6</v>
      </c>
      <c r="R15" s="2"/>
    </row>
    <row r="16" spans="3:23" ht="18.75" x14ac:dyDescent="0.3">
      <c r="C16" s="4" t="s">
        <v>15</v>
      </c>
      <c r="D16" s="4"/>
      <c r="E16" s="5">
        <v>4</v>
      </c>
      <c r="F16" s="4"/>
      <c r="G16" s="4"/>
      <c r="H16" s="4"/>
      <c r="I16" s="4"/>
      <c r="L16" s="3" t="s">
        <v>0</v>
      </c>
      <c r="M16" s="11">
        <f t="shared" ref="M16:Q17" si="7">((D6-M6)/M6)*100</f>
        <v>-79.62382445141067</v>
      </c>
      <c r="N16" s="11">
        <f t="shared" si="7"/>
        <v>68.103448275862064</v>
      </c>
      <c r="O16" s="11">
        <f t="shared" si="7"/>
        <v>32.963179427235538</v>
      </c>
      <c r="P16" s="11">
        <f t="shared" si="7"/>
        <v>-21.729611384783798</v>
      </c>
      <c r="Q16" s="11">
        <f t="shared" si="7"/>
        <v>-25.287356321839084</v>
      </c>
      <c r="R16" s="2"/>
    </row>
    <row r="17" spans="3:19" ht="18.75" x14ac:dyDescent="0.3">
      <c r="C17" s="4"/>
      <c r="D17" s="4"/>
      <c r="E17" s="5"/>
      <c r="F17" s="4"/>
      <c r="G17" s="4"/>
      <c r="H17" s="4"/>
      <c r="I17" s="4"/>
      <c r="L17" s="3" t="s">
        <v>1</v>
      </c>
      <c r="M17" s="11">
        <f t="shared" si="7"/>
        <v>64.14141414141416</v>
      </c>
      <c r="N17" s="11">
        <f t="shared" si="7"/>
        <v>-54.861111111111107</v>
      </c>
      <c r="O17" s="11">
        <f t="shared" si="7"/>
        <v>-26.553672316384176</v>
      </c>
      <c r="P17" s="11">
        <f t="shared" si="7"/>
        <v>17.504409171075849</v>
      </c>
      <c r="Q17" s="11">
        <f t="shared" si="7"/>
        <v>20.370370370370374</v>
      </c>
      <c r="R17" s="2"/>
    </row>
    <row r="18" spans="3:19" ht="18.75" x14ac:dyDescent="0.3">
      <c r="C18" s="4" t="s">
        <v>17</v>
      </c>
      <c r="D18" s="4"/>
      <c r="E18" s="8" t="str">
        <f>IF(W12&lt;1,R26,"Assumptions violated")</f>
        <v>&lt;0.001</v>
      </c>
      <c r="F18" s="14"/>
      <c r="G18" s="17"/>
      <c r="H18" s="4"/>
      <c r="I18" s="4"/>
      <c r="L18" s="2"/>
      <c r="M18" s="2"/>
      <c r="N18" s="2"/>
      <c r="O18" s="2"/>
      <c r="P18" s="2"/>
      <c r="Q18" s="2"/>
      <c r="R18" s="2"/>
    </row>
    <row r="19" spans="3:19" ht="18.75" x14ac:dyDescent="0.3">
      <c r="C19" s="4"/>
      <c r="D19" s="4"/>
      <c r="E19" s="5"/>
      <c r="F19" s="4"/>
      <c r="G19" s="4"/>
      <c r="H19" s="4"/>
      <c r="I19" s="4"/>
      <c r="L19" s="2"/>
      <c r="M19" s="2"/>
      <c r="N19" s="2"/>
      <c r="O19" s="2"/>
      <c r="P19" s="2"/>
      <c r="Q19" s="2"/>
      <c r="R19" s="2"/>
    </row>
    <row r="20" spans="3:19" ht="18.75" x14ac:dyDescent="0.3">
      <c r="C20" s="4" t="s">
        <v>16</v>
      </c>
      <c r="D20" s="4"/>
      <c r="E20" s="7">
        <f>(E14/I8)^0.5</f>
        <v>0.34204785520027559</v>
      </c>
      <c r="F20" s="4"/>
      <c r="G20" s="4"/>
      <c r="H20" s="4"/>
      <c r="I20" s="4"/>
      <c r="L20" s="3" t="s">
        <v>13</v>
      </c>
      <c r="M20" s="2"/>
      <c r="N20" s="2"/>
      <c r="O20" s="2"/>
      <c r="P20" s="2"/>
      <c r="Q20" s="2"/>
      <c r="R20" s="2"/>
    </row>
    <row r="21" spans="3:19" ht="15.75" x14ac:dyDescent="0.25">
      <c r="L21" s="2"/>
      <c r="M21" s="2"/>
      <c r="N21" s="2"/>
      <c r="O21" s="2"/>
      <c r="P21" s="2"/>
      <c r="Q21" s="2"/>
      <c r="R21" s="2"/>
    </row>
    <row r="22" spans="3:19" ht="18.75" x14ac:dyDescent="0.3">
      <c r="L22" s="3"/>
      <c r="M22" s="5" t="s">
        <v>2</v>
      </c>
      <c r="N22" s="5" t="s">
        <v>3</v>
      </c>
      <c r="O22" s="5" t="s">
        <v>4</v>
      </c>
      <c r="P22" s="5" t="s">
        <v>5</v>
      </c>
      <c r="Q22" s="5" t="s">
        <v>6</v>
      </c>
      <c r="R22" s="2"/>
    </row>
    <row r="23" spans="3:19" ht="15.75" x14ac:dyDescent="0.25">
      <c r="L23" s="3" t="s">
        <v>0</v>
      </c>
      <c r="M23" s="6">
        <f t="shared" ref="M23:Q24" si="8">((D6-M6)^2)/M6</f>
        <v>3.1114540631782015</v>
      </c>
      <c r="N23" s="6">
        <f t="shared" si="8"/>
        <v>4.138594164456233</v>
      </c>
      <c r="O23" s="6">
        <f t="shared" si="8"/>
        <v>2.8601897226093613</v>
      </c>
      <c r="P23" s="6">
        <f t="shared" si="8"/>
        <v>1.3271778030398718</v>
      </c>
      <c r="Q23" s="6">
        <f t="shared" si="8"/>
        <v>1.1982316534040676</v>
      </c>
      <c r="R23" s="2" t="s">
        <v>14</v>
      </c>
    </row>
    <row r="24" spans="3:19" ht="15.75" x14ac:dyDescent="0.25">
      <c r="L24" s="3" t="s">
        <v>1</v>
      </c>
      <c r="M24" s="6">
        <f t="shared" si="8"/>
        <v>2.5064491064491068</v>
      </c>
      <c r="N24" s="6">
        <f t="shared" si="8"/>
        <v>3.3338675213675213</v>
      </c>
      <c r="O24" s="6">
        <f t="shared" si="8"/>
        <v>2.3040417209908721</v>
      </c>
      <c r="P24" s="6">
        <f t="shared" si="8"/>
        <v>1.0691154524487871</v>
      </c>
      <c r="Q24" s="6">
        <f t="shared" si="8"/>
        <v>0.96524216524216555</v>
      </c>
      <c r="R24" s="10">
        <f>SUM(M23:Q24)</f>
        <v>22.814363373186193</v>
      </c>
      <c r="S24" t="s">
        <v>42</v>
      </c>
    </row>
    <row r="25" spans="3:19" ht="15.75" x14ac:dyDescent="0.25">
      <c r="L25" s="2"/>
      <c r="M25" s="2"/>
      <c r="N25" s="2"/>
      <c r="O25" s="2"/>
      <c r="P25" s="2"/>
      <c r="Q25" s="2" t="s">
        <v>33</v>
      </c>
      <c r="R25" s="18">
        <f>CHIDIST(E14,E16)</f>
        <v>1.3791042009054488E-4</v>
      </c>
    </row>
    <row r="26" spans="3:19" ht="15.75" x14ac:dyDescent="0.25">
      <c r="L26" s="2"/>
      <c r="M26" s="2"/>
      <c r="N26" s="2"/>
      <c r="O26" s="2"/>
      <c r="Q26" s="2"/>
      <c r="R26" s="2" t="str">
        <f>IF(R25&gt;0.001,R25,"&lt;0.001")</f>
        <v>&lt;0.001</v>
      </c>
    </row>
    <row r="27" spans="3:19" ht="15.75" x14ac:dyDescent="0.25">
      <c r="L27" s="3" t="s">
        <v>18</v>
      </c>
      <c r="M27" s="2"/>
      <c r="N27" s="2"/>
      <c r="O27" s="2"/>
      <c r="P27" s="2"/>
      <c r="Q27" s="2"/>
      <c r="R27" s="2"/>
    </row>
    <row r="28" spans="3:19" ht="18.75" x14ac:dyDescent="0.3">
      <c r="L28" s="3"/>
      <c r="M28" s="5" t="s">
        <v>2</v>
      </c>
      <c r="N28" s="5" t="s">
        <v>3</v>
      </c>
      <c r="O28" s="5" t="s">
        <v>4</v>
      </c>
      <c r="P28" s="5" t="s">
        <v>5</v>
      </c>
      <c r="Q28" s="5" t="s">
        <v>6</v>
      </c>
      <c r="R28" s="2"/>
    </row>
    <row r="29" spans="3:19" ht="15.75" x14ac:dyDescent="0.25">
      <c r="L29" s="3" t="s">
        <v>0</v>
      </c>
      <c r="M29" s="6">
        <f t="shared" ref="M29:Q30" si="9">IF(M16&lt;0,0-M45,M45)</f>
        <v>-1.76393142247033</v>
      </c>
      <c r="N29" s="6">
        <f t="shared" si="9"/>
        <v>2.0343535003671884</v>
      </c>
      <c r="O29" s="6">
        <f t="shared" si="9"/>
        <v>1.6912095442639157</v>
      </c>
      <c r="P29" s="6">
        <f t="shared" si="9"/>
        <v>-1.1520320321240516</v>
      </c>
      <c r="Q29" s="6">
        <f t="shared" si="9"/>
        <v>-1.0946376813375591</v>
      </c>
      <c r="R29" s="2"/>
    </row>
    <row r="30" spans="3:19" ht="15.75" x14ac:dyDescent="0.25">
      <c r="L30" s="3" t="s">
        <v>1</v>
      </c>
      <c r="M30" s="6">
        <f t="shared" si="9"/>
        <v>1.5831769030809877</v>
      </c>
      <c r="N30" s="6">
        <f t="shared" si="9"/>
        <v>-1.8258881459080458</v>
      </c>
      <c r="O30" s="6">
        <f t="shared" si="9"/>
        <v>-1.5179070198766695</v>
      </c>
      <c r="P30" s="6">
        <f t="shared" si="9"/>
        <v>1.0339803926810156</v>
      </c>
      <c r="Q30" s="6">
        <f t="shared" si="9"/>
        <v>0.98246738635038955</v>
      </c>
      <c r="R30" s="2"/>
    </row>
    <row r="31" spans="3:19" ht="15.75" x14ac:dyDescent="0.25">
      <c r="L31" s="2"/>
      <c r="M31" s="2"/>
      <c r="N31" s="2"/>
      <c r="O31" s="2"/>
      <c r="P31" s="2"/>
      <c r="Q31" s="2"/>
      <c r="R31" s="2"/>
    </row>
    <row r="32" spans="3:19" ht="15.75" x14ac:dyDescent="0.25">
      <c r="L32" s="2"/>
      <c r="M32" s="2"/>
      <c r="N32" s="2"/>
      <c r="O32" s="2"/>
      <c r="P32" s="2"/>
      <c r="Q32" s="2"/>
      <c r="R32" s="2"/>
    </row>
    <row r="33" spans="12:18" ht="15.75" x14ac:dyDescent="0.25">
      <c r="L33" s="2"/>
      <c r="M33" s="2"/>
      <c r="N33" s="2"/>
      <c r="O33" s="2"/>
      <c r="P33" s="2"/>
      <c r="Q33" s="2"/>
      <c r="R33" s="2"/>
    </row>
    <row r="34" spans="12:18" ht="15.75" x14ac:dyDescent="0.25">
      <c r="L34" s="3" t="s">
        <v>20</v>
      </c>
      <c r="M34" s="2"/>
      <c r="N34" s="2"/>
      <c r="O34" s="2"/>
      <c r="P34" s="2"/>
      <c r="Q34" s="2"/>
      <c r="R34" s="2"/>
    </row>
    <row r="35" spans="12:18" ht="15.75" x14ac:dyDescent="0.25">
      <c r="L35" s="2"/>
      <c r="M35" s="2"/>
      <c r="N35" s="2"/>
      <c r="O35" s="2"/>
      <c r="P35" s="2"/>
      <c r="Q35" s="2"/>
      <c r="R35" s="2"/>
    </row>
    <row r="36" spans="12:18" ht="18.75" x14ac:dyDescent="0.3">
      <c r="L36" s="3"/>
      <c r="M36" s="5" t="s">
        <v>2</v>
      </c>
      <c r="N36" s="5" t="s">
        <v>3</v>
      </c>
      <c r="O36" s="5" t="s">
        <v>4</v>
      </c>
      <c r="P36" s="5" t="s">
        <v>5</v>
      </c>
      <c r="Q36" s="5" t="s">
        <v>6</v>
      </c>
      <c r="R36" s="2" t="s">
        <v>7</v>
      </c>
    </row>
    <row r="37" spans="12:18" ht="15.75" x14ac:dyDescent="0.25">
      <c r="L37" s="3" t="s">
        <v>0</v>
      </c>
      <c r="M37" s="6">
        <f t="shared" ref="M37:Q38" si="10">(D6/$I6)*100</f>
        <v>1.1494252873563218</v>
      </c>
      <c r="N37" s="6">
        <f t="shared" si="10"/>
        <v>17.241379310344829</v>
      </c>
      <c r="O37" s="6">
        <f t="shared" si="10"/>
        <v>40.229885057471265</v>
      </c>
      <c r="P37" s="6">
        <f t="shared" si="10"/>
        <v>25.287356321839084</v>
      </c>
      <c r="Q37" s="6">
        <f t="shared" si="10"/>
        <v>16.091954022988507</v>
      </c>
      <c r="R37" s="2">
        <f>SUM(M37:Q37)</f>
        <v>100</v>
      </c>
    </row>
    <row r="38" spans="12:18" ht="15.75" x14ac:dyDescent="0.25">
      <c r="L38" s="3" t="s">
        <v>1</v>
      </c>
      <c r="M38" s="6">
        <f t="shared" si="10"/>
        <v>9.2592592592592595</v>
      </c>
      <c r="N38" s="6">
        <f t="shared" si="10"/>
        <v>4.6296296296296298</v>
      </c>
      <c r="O38" s="6">
        <f t="shared" si="10"/>
        <v>22.222222222222221</v>
      </c>
      <c r="P38" s="6">
        <f t="shared" si="10"/>
        <v>37.962962962962962</v>
      </c>
      <c r="Q38" s="6">
        <f t="shared" si="10"/>
        <v>25.925925925925924</v>
      </c>
      <c r="R38" s="2">
        <f>SUM(M38:Q38)</f>
        <v>100</v>
      </c>
    </row>
    <row r="39" spans="12:18" ht="15.75" x14ac:dyDescent="0.25">
      <c r="L39" s="2" t="s">
        <v>8</v>
      </c>
      <c r="M39" s="10">
        <f>SUM(M37:M38)</f>
        <v>10.408684546615582</v>
      </c>
      <c r="N39" s="10">
        <f t="shared" ref="N39" si="11">SUM(N37:N38)</f>
        <v>21.871008939974459</v>
      </c>
      <c r="O39" s="10">
        <f t="shared" ref="O39" si="12">SUM(O37:O38)</f>
        <v>62.452107279693486</v>
      </c>
      <c r="P39" s="10">
        <f t="shared" ref="P39" si="13">SUM(P37:P38)</f>
        <v>63.250319284802046</v>
      </c>
      <c r="Q39" s="10">
        <f t="shared" ref="Q39" si="14">SUM(Q37:Q38)</f>
        <v>42.017879948914427</v>
      </c>
      <c r="R39" s="2">
        <f t="shared" ref="R39" si="15">SUM(R37:R38)</f>
        <v>200</v>
      </c>
    </row>
    <row r="42" spans="12:18" x14ac:dyDescent="0.25">
      <c r="L42" t="s">
        <v>19</v>
      </c>
    </row>
    <row r="44" spans="12:18" x14ac:dyDescent="0.25">
      <c r="M44" t="s">
        <v>2</v>
      </c>
      <c r="N44" t="s">
        <v>3</v>
      </c>
      <c r="O44" t="s">
        <v>4</v>
      </c>
      <c r="P44" t="s">
        <v>5</v>
      </c>
      <c r="Q44" t="s">
        <v>6</v>
      </c>
    </row>
    <row r="45" spans="12:18" x14ac:dyDescent="0.25">
      <c r="L45" t="s">
        <v>0</v>
      </c>
      <c r="M45" s="1">
        <f t="shared" ref="M45:Q46" si="16">(M23^0.5)</f>
        <v>1.76393142247033</v>
      </c>
      <c r="N45" s="1">
        <f t="shared" si="16"/>
        <v>2.0343535003671884</v>
      </c>
      <c r="O45" s="1">
        <f t="shared" si="16"/>
        <v>1.6912095442639157</v>
      </c>
      <c r="P45" s="1">
        <f t="shared" si="16"/>
        <v>1.1520320321240516</v>
      </c>
      <c r="Q45" s="1">
        <f t="shared" si="16"/>
        <v>1.0946376813375591</v>
      </c>
    </row>
    <row r="46" spans="12:18" x14ac:dyDescent="0.25">
      <c r="L46" t="s">
        <v>1</v>
      </c>
      <c r="M46" s="1">
        <f t="shared" si="16"/>
        <v>1.5831769030809877</v>
      </c>
      <c r="N46" s="1">
        <f t="shared" si="16"/>
        <v>1.8258881459080458</v>
      </c>
      <c r="O46" s="1">
        <f t="shared" si="16"/>
        <v>1.5179070198766695</v>
      </c>
      <c r="P46" s="1">
        <f t="shared" si="16"/>
        <v>1.0339803926810156</v>
      </c>
      <c r="Q46" s="1">
        <f t="shared" si="16"/>
        <v>0.98246738635038955</v>
      </c>
    </row>
  </sheetData>
  <mergeCells count="1">
    <mergeCell ref="H11:J1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Z46"/>
  <sheetViews>
    <sheetView workbookViewId="0">
      <selection activeCell="H16" sqref="H16"/>
    </sheetView>
  </sheetViews>
  <sheetFormatPr defaultRowHeight="15" x14ac:dyDescent="0.25"/>
  <cols>
    <col min="3" max="3" width="18.28515625" customWidth="1"/>
    <col min="5" max="5" width="11.28515625" customWidth="1"/>
    <col min="7" max="7" width="12.42578125" customWidth="1"/>
    <col min="11" max="11" width="12" bestFit="1" customWidth="1"/>
    <col min="15" max="15" width="13.85546875" customWidth="1"/>
    <col min="16" max="19" width="13.140625" bestFit="1" customWidth="1"/>
    <col min="20" max="20" width="11.85546875" bestFit="1" customWidth="1"/>
  </cols>
  <sheetData>
    <row r="3" spans="3:26" ht="18.75" x14ac:dyDescent="0.3">
      <c r="C3" s="4" t="s">
        <v>9</v>
      </c>
      <c r="D3" s="4"/>
      <c r="E3" s="4"/>
      <c r="F3" s="4"/>
      <c r="G3" s="4"/>
      <c r="H3" s="4"/>
      <c r="I3" s="4"/>
      <c r="J3" s="4"/>
    </row>
    <row r="4" spans="3:26" ht="18.75" x14ac:dyDescent="0.3">
      <c r="C4" s="4"/>
      <c r="D4" s="4"/>
      <c r="E4" s="4"/>
      <c r="F4" s="4"/>
      <c r="G4" s="4"/>
      <c r="H4" s="4"/>
      <c r="I4" s="4"/>
      <c r="J4" s="4"/>
      <c r="N4" s="3" t="s">
        <v>10</v>
      </c>
      <c r="O4" s="2"/>
      <c r="P4" s="2"/>
      <c r="Q4" s="2"/>
      <c r="R4" s="2"/>
      <c r="S4" s="2"/>
      <c r="T4" s="2"/>
      <c r="U4" s="2"/>
      <c r="W4" t="s">
        <v>43</v>
      </c>
    </row>
    <row r="5" spans="3:26" ht="18.75" x14ac:dyDescent="0.3">
      <c r="C5" s="4"/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23</v>
      </c>
      <c r="J5" s="4" t="s">
        <v>7</v>
      </c>
      <c r="N5" s="3"/>
      <c r="O5" s="5" t="s">
        <v>2</v>
      </c>
      <c r="P5" s="5" t="s">
        <v>3</v>
      </c>
      <c r="Q5" s="5" t="s">
        <v>4</v>
      </c>
      <c r="R5" s="5" t="s">
        <v>5</v>
      </c>
      <c r="S5" s="5" t="s">
        <v>6</v>
      </c>
      <c r="T5" s="5" t="s">
        <v>23</v>
      </c>
      <c r="U5" s="2" t="s">
        <v>7</v>
      </c>
    </row>
    <row r="6" spans="3:26" ht="18.75" x14ac:dyDescent="0.3">
      <c r="C6" s="4" t="s">
        <v>0</v>
      </c>
      <c r="D6" s="9">
        <v>0</v>
      </c>
      <c r="E6" s="9">
        <v>2</v>
      </c>
      <c r="F6" s="9">
        <v>3</v>
      </c>
      <c r="G6" s="9">
        <v>7</v>
      </c>
      <c r="H6" s="9">
        <v>8</v>
      </c>
      <c r="I6" s="9">
        <v>10</v>
      </c>
      <c r="J6" s="4">
        <f>SUM(D6:I6)</f>
        <v>30</v>
      </c>
      <c r="N6" s="3" t="s">
        <v>0</v>
      </c>
      <c r="O6" s="6">
        <f t="shared" ref="O6:T7" si="0">(D$8*$J6)/$J$8</f>
        <v>0.51724137931034486</v>
      </c>
      <c r="P6" s="6">
        <f t="shared" si="0"/>
        <v>3.6206896551724137</v>
      </c>
      <c r="Q6" s="6">
        <f t="shared" si="0"/>
        <v>10.086206896551724</v>
      </c>
      <c r="R6" s="6">
        <f t="shared" si="0"/>
        <v>8.0172413793103452</v>
      </c>
      <c r="S6" s="6">
        <f t="shared" si="0"/>
        <v>4.9137931034482758</v>
      </c>
      <c r="T6" s="6">
        <f t="shared" si="0"/>
        <v>2.8448275862068964</v>
      </c>
      <c r="U6" s="2">
        <f>SUM(O6:T6)</f>
        <v>30</v>
      </c>
      <c r="W6" s="2" t="s">
        <v>26</v>
      </c>
      <c r="Y6">
        <f>COUNTIF(O6:T7,"&lt;5")</f>
        <v>5</v>
      </c>
    </row>
    <row r="7" spans="3:26" ht="18.75" x14ac:dyDescent="0.3">
      <c r="C7" s="4" t="s">
        <v>1</v>
      </c>
      <c r="D7" s="9">
        <v>2</v>
      </c>
      <c r="E7" s="9">
        <v>12</v>
      </c>
      <c r="F7" s="9">
        <v>36</v>
      </c>
      <c r="G7" s="9">
        <v>24</v>
      </c>
      <c r="H7" s="9">
        <v>11</v>
      </c>
      <c r="I7" s="9">
        <v>1</v>
      </c>
      <c r="J7" s="4">
        <f>SUM(D7:I7)</f>
        <v>86</v>
      </c>
      <c r="N7" s="3" t="s">
        <v>1</v>
      </c>
      <c r="O7" s="6">
        <f t="shared" si="0"/>
        <v>1.4827586206896552</v>
      </c>
      <c r="P7" s="6">
        <f t="shared" si="0"/>
        <v>10.379310344827585</v>
      </c>
      <c r="Q7" s="6">
        <f t="shared" si="0"/>
        <v>28.913793103448278</v>
      </c>
      <c r="R7" s="6">
        <f t="shared" si="0"/>
        <v>22.982758620689655</v>
      </c>
      <c r="S7" s="6">
        <f t="shared" si="0"/>
        <v>14.086206896551724</v>
      </c>
      <c r="T7" s="6">
        <f t="shared" si="0"/>
        <v>8.1551724137931032</v>
      </c>
      <c r="U7" s="2">
        <f>SUM(O7:T7)</f>
        <v>86</v>
      </c>
      <c r="W7" t="s">
        <v>27</v>
      </c>
      <c r="Y7">
        <f>COUNT(O6:T7)</f>
        <v>12</v>
      </c>
    </row>
    <row r="8" spans="3:26" ht="18.75" x14ac:dyDescent="0.3">
      <c r="C8" s="4" t="s">
        <v>8</v>
      </c>
      <c r="D8" s="4">
        <f>SUM(D6:D7)</f>
        <v>2</v>
      </c>
      <c r="E8" s="4">
        <f t="shared" ref="E8:J8" si="1">SUM(E6:E7)</f>
        <v>14</v>
      </c>
      <c r="F8" s="4">
        <f t="shared" si="1"/>
        <v>39</v>
      </c>
      <c r="G8" s="4">
        <f t="shared" si="1"/>
        <v>31</v>
      </c>
      <c r="H8" s="4">
        <f t="shared" si="1"/>
        <v>19</v>
      </c>
      <c r="I8" s="4">
        <f t="shared" si="1"/>
        <v>11</v>
      </c>
      <c r="J8" s="4">
        <f t="shared" si="1"/>
        <v>116</v>
      </c>
      <c r="N8" s="2" t="s">
        <v>8</v>
      </c>
      <c r="O8" s="2">
        <f>SUM(O6:O7)</f>
        <v>2</v>
      </c>
      <c r="P8" s="2">
        <f t="shared" ref="P8:U8" si="2">SUM(P6:P7)</f>
        <v>14</v>
      </c>
      <c r="Q8" s="2">
        <f t="shared" si="2"/>
        <v>39</v>
      </c>
      <c r="R8" s="2">
        <f t="shared" si="2"/>
        <v>31</v>
      </c>
      <c r="S8" s="2">
        <f t="shared" si="2"/>
        <v>19</v>
      </c>
      <c r="T8" s="2">
        <f t="shared" si="2"/>
        <v>11</v>
      </c>
      <c r="U8" s="2">
        <f t="shared" si="2"/>
        <v>116</v>
      </c>
    </row>
    <row r="9" spans="3:26" ht="15.75" x14ac:dyDescent="0.25">
      <c r="N9" s="2"/>
      <c r="O9" s="2"/>
      <c r="P9" s="2"/>
      <c r="Q9" s="2"/>
      <c r="R9" s="2"/>
      <c r="S9" s="2"/>
      <c r="T9" s="2"/>
      <c r="U9" s="2"/>
      <c r="W9" t="s">
        <v>28</v>
      </c>
      <c r="Y9">
        <f>(Y6/Y7)*100</f>
        <v>41.666666666666671</v>
      </c>
      <c r="Z9">
        <f>IF(Y9&gt;20,1,0)</f>
        <v>1</v>
      </c>
    </row>
    <row r="10" spans="3:26" ht="18.75" x14ac:dyDescent="0.3">
      <c r="I10" s="4" t="s">
        <v>11</v>
      </c>
      <c r="N10" s="2"/>
      <c r="O10" s="2"/>
      <c r="P10" s="2"/>
      <c r="Q10" s="2"/>
      <c r="R10" s="2"/>
      <c r="S10" s="2"/>
      <c r="T10" s="2"/>
      <c r="U10" s="2"/>
      <c r="W10" t="s">
        <v>29</v>
      </c>
      <c r="Y10" s="10">
        <f>MIN(P6:T7)</f>
        <v>2.8448275862068964</v>
      </c>
      <c r="Z10">
        <f>IF(Y10&lt;1,1,0)</f>
        <v>0</v>
      </c>
    </row>
    <row r="11" spans="3:26" ht="18.75" x14ac:dyDescent="0.3">
      <c r="C11" s="4" t="s">
        <v>30</v>
      </c>
      <c r="D11" s="4"/>
      <c r="E11" s="4"/>
      <c r="G11" s="4" t="str">
        <f>IF(Y10&lt;1,"Yes","No")</f>
        <v>No</v>
      </c>
      <c r="H11" s="20" t="str">
        <f>IF(Z12&gt;0,"STOP sample size assumptions are violated","OK")</f>
        <v>STOP sample size assumptions are violated</v>
      </c>
      <c r="I11" s="20"/>
      <c r="J11" s="20"/>
      <c r="N11" s="2"/>
      <c r="O11" s="2"/>
      <c r="P11" s="2"/>
      <c r="Q11" s="2"/>
      <c r="R11" s="2"/>
      <c r="S11" s="2"/>
      <c r="T11" s="2"/>
      <c r="U11" s="2"/>
    </row>
    <row r="12" spans="3:26" ht="18.75" x14ac:dyDescent="0.3">
      <c r="C12" s="4" t="s">
        <v>31</v>
      </c>
      <c r="D12" s="4"/>
      <c r="E12" s="4"/>
      <c r="F12" s="4"/>
      <c r="G12" s="4" t="str">
        <f>IF(Y9&gt;20,"Yes","No")</f>
        <v>Yes</v>
      </c>
      <c r="H12" s="20"/>
      <c r="I12" s="20"/>
      <c r="J12" s="20"/>
      <c r="N12" s="2"/>
      <c r="O12" s="2"/>
      <c r="P12" s="2"/>
      <c r="Q12" s="2"/>
      <c r="R12" s="2"/>
      <c r="S12" s="2"/>
      <c r="T12" s="2"/>
      <c r="U12" s="2"/>
      <c r="X12" t="s">
        <v>36</v>
      </c>
      <c r="Z12">
        <f>SUM(Z9:Z10)</f>
        <v>1</v>
      </c>
    </row>
    <row r="13" spans="3:26" ht="18.75" x14ac:dyDescent="0.3">
      <c r="C13" s="4"/>
      <c r="D13" s="4"/>
      <c r="E13" s="4"/>
      <c r="F13" s="4"/>
      <c r="G13" s="4"/>
      <c r="H13" s="20"/>
      <c r="I13" s="20"/>
      <c r="J13" s="20"/>
      <c r="N13" s="3" t="s">
        <v>12</v>
      </c>
      <c r="O13" s="2"/>
      <c r="P13" s="2"/>
      <c r="Q13" s="2"/>
      <c r="R13" s="2"/>
      <c r="S13" s="2"/>
      <c r="T13" s="2"/>
      <c r="U13" s="2"/>
    </row>
    <row r="14" spans="3:26" ht="18.75" x14ac:dyDescent="0.3">
      <c r="C14" s="4" t="s">
        <v>21</v>
      </c>
      <c r="D14" s="4"/>
      <c r="E14" s="7">
        <f>U24</f>
        <v>35.454151123879086</v>
      </c>
      <c r="F14" s="4"/>
      <c r="G14" s="4"/>
      <c r="H14" s="4"/>
      <c r="I14" s="4"/>
      <c r="N14" s="2"/>
      <c r="O14" s="2"/>
      <c r="P14" s="2"/>
      <c r="Q14" s="2"/>
      <c r="R14" s="2"/>
      <c r="S14" s="2"/>
      <c r="T14" s="2"/>
      <c r="U14" s="2"/>
    </row>
    <row r="15" spans="3:26" ht="18.75" x14ac:dyDescent="0.3">
      <c r="C15" s="4"/>
      <c r="D15" s="4"/>
      <c r="E15" s="5"/>
      <c r="F15" s="4"/>
      <c r="G15" s="4"/>
      <c r="H15" s="4"/>
      <c r="I15" s="4"/>
      <c r="N15" s="3"/>
      <c r="O15" s="5" t="s">
        <v>2</v>
      </c>
      <c r="P15" s="5" t="s">
        <v>3</v>
      </c>
      <c r="Q15" s="5" t="s">
        <v>4</v>
      </c>
      <c r="R15" s="5" t="s">
        <v>5</v>
      </c>
      <c r="S15" s="5" t="s">
        <v>6</v>
      </c>
      <c r="T15" s="5" t="s">
        <v>23</v>
      </c>
      <c r="U15" s="2"/>
    </row>
    <row r="16" spans="3:26" ht="18.75" x14ac:dyDescent="0.3">
      <c r="C16" s="4" t="s">
        <v>15</v>
      </c>
      <c r="D16" s="4"/>
      <c r="E16" s="5">
        <v>5</v>
      </c>
      <c r="F16" s="4"/>
      <c r="G16" s="4"/>
      <c r="H16" s="4"/>
      <c r="I16" s="4"/>
      <c r="N16" s="3" t="s">
        <v>0</v>
      </c>
      <c r="O16" s="11">
        <f t="shared" ref="O16:T17" si="3">((D6-O6)/O6)*100</f>
        <v>-100</v>
      </c>
      <c r="P16" s="11">
        <f t="shared" si="3"/>
        <v>-44.761904761904759</v>
      </c>
      <c r="Q16" s="11">
        <f t="shared" si="3"/>
        <v>-70.256410256410248</v>
      </c>
      <c r="R16" s="11">
        <f t="shared" si="3"/>
        <v>-12.688172043010756</v>
      </c>
      <c r="S16" s="11">
        <f t="shared" si="3"/>
        <v>62.807017543859658</v>
      </c>
      <c r="T16" s="11">
        <f t="shared" si="3"/>
        <v>251.5151515151515</v>
      </c>
      <c r="U16" s="2"/>
    </row>
    <row r="17" spans="3:21" ht="18.75" x14ac:dyDescent="0.3">
      <c r="C17" s="4"/>
      <c r="D17" s="4"/>
      <c r="E17" s="5"/>
      <c r="F17" s="4"/>
      <c r="G17" s="4"/>
      <c r="H17" s="4"/>
      <c r="I17" s="4"/>
      <c r="K17" t="s">
        <v>44</v>
      </c>
      <c r="N17" s="3" t="s">
        <v>1</v>
      </c>
      <c r="O17" s="11">
        <f t="shared" si="3"/>
        <v>34.883720930232556</v>
      </c>
      <c r="P17" s="11">
        <f t="shared" si="3"/>
        <v>15.614617940199343</v>
      </c>
      <c r="Q17" s="11">
        <f t="shared" si="3"/>
        <v>24.508050089445433</v>
      </c>
      <c r="R17" s="11">
        <f t="shared" si="3"/>
        <v>4.4261065266316599</v>
      </c>
      <c r="S17" s="11">
        <f t="shared" si="3"/>
        <v>-21.909424724602204</v>
      </c>
      <c r="T17" s="11">
        <f t="shared" si="3"/>
        <v>-87.737843551797027</v>
      </c>
      <c r="U17" s="2"/>
    </row>
    <row r="18" spans="3:21" ht="18.75" x14ac:dyDescent="0.3">
      <c r="C18" s="4" t="s">
        <v>17</v>
      </c>
      <c r="D18" s="4"/>
      <c r="E18" s="8" t="str">
        <f>L18</f>
        <v>&lt;0.001</v>
      </c>
      <c r="F18" s="14"/>
      <c r="G18" s="17"/>
      <c r="H18" s="4"/>
      <c r="I18" s="4"/>
      <c r="K18" s="19">
        <f>CHIDIST(E14,E16)</f>
        <v>1.2211083094588649E-6</v>
      </c>
      <c r="L18" t="str">
        <f>IF(K18&gt;0.001,K18,"&lt;0.001")</f>
        <v>&lt;0.001</v>
      </c>
      <c r="N18" s="2"/>
      <c r="O18" s="2"/>
      <c r="P18" s="2"/>
      <c r="Q18" s="2"/>
      <c r="R18" s="2"/>
      <c r="S18" s="2"/>
      <c r="T18" s="2"/>
      <c r="U18" s="2"/>
    </row>
    <row r="19" spans="3:21" ht="18.75" x14ac:dyDescent="0.3">
      <c r="C19" s="4"/>
      <c r="D19" s="4"/>
      <c r="E19" s="5"/>
      <c r="F19" s="4"/>
      <c r="G19" s="4"/>
      <c r="H19" s="4"/>
      <c r="I19" s="4"/>
      <c r="N19" s="2"/>
      <c r="O19" s="2"/>
      <c r="P19" s="2"/>
      <c r="Q19" s="2"/>
      <c r="R19" s="2"/>
      <c r="S19" s="2"/>
      <c r="T19" s="2"/>
      <c r="U19" s="2"/>
    </row>
    <row r="20" spans="3:21" ht="18.75" x14ac:dyDescent="0.3">
      <c r="C20" s="4" t="s">
        <v>16</v>
      </c>
      <c r="D20" s="4"/>
      <c r="E20" s="7">
        <f>(E14/J8)^0.5</f>
        <v>0.55284648305523643</v>
      </c>
      <c r="F20" s="4"/>
      <c r="G20" s="4"/>
      <c r="H20" s="4"/>
      <c r="I20" s="4"/>
      <c r="N20" s="3" t="s">
        <v>13</v>
      </c>
      <c r="O20" s="2"/>
      <c r="P20" s="2"/>
      <c r="Q20" s="2"/>
      <c r="R20" s="2"/>
      <c r="S20" s="2"/>
      <c r="T20" s="2"/>
      <c r="U20" s="2"/>
    </row>
    <row r="21" spans="3:21" ht="15.75" x14ac:dyDescent="0.25">
      <c r="N21" s="2"/>
      <c r="O21" s="2"/>
      <c r="P21" s="2"/>
      <c r="Q21" s="2"/>
      <c r="R21" s="2"/>
      <c r="S21" s="2"/>
      <c r="T21" s="2"/>
      <c r="U21" s="2"/>
    </row>
    <row r="22" spans="3:21" ht="18.75" x14ac:dyDescent="0.3">
      <c r="N22" s="3"/>
      <c r="O22" s="5" t="s">
        <v>2</v>
      </c>
      <c r="P22" s="5" t="s">
        <v>3</v>
      </c>
      <c r="Q22" s="5" t="s">
        <v>4</v>
      </c>
      <c r="R22" s="5" t="s">
        <v>5</v>
      </c>
      <c r="S22" s="5" t="s">
        <v>6</v>
      </c>
      <c r="T22" s="5" t="s">
        <v>23</v>
      </c>
      <c r="U22" s="2"/>
    </row>
    <row r="23" spans="3:21" ht="15.75" x14ac:dyDescent="0.25">
      <c r="N23" s="3" t="s">
        <v>0</v>
      </c>
      <c r="O23" s="11">
        <f t="shared" ref="O23:T24" si="4">((D6-O6)^2)/O6</f>
        <v>0.51724137931034486</v>
      </c>
      <c r="P23" s="11">
        <f t="shared" si="4"/>
        <v>0.72545155993431854</v>
      </c>
      <c r="Q23" s="11">
        <f t="shared" si="4"/>
        <v>4.9785145888594169</v>
      </c>
      <c r="R23" s="11">
        <f t="shared" si="4"/>
        <v>0.12906933629959225</v>
      </c>
      <c r="S23" s="11">
        <f t="shared" si="4"/>
        <v>1.938354506957048</v>
      </c>
      <c r="T23" s="11">
        <f t="shared" si="4"/>
        <v>17.996342737722049</v>
      </c>
      <c r="U23" s="2" t="s">
        <v>14</v>
      </c>
    </row>
    <row r="24" spans="3:21" ht="15.75" x14ac:dyDescent="0.25">
      <c r="N24" s="3" t="s">
        <v>1</v>
      </c>
      <c r="O24" s="11">
        <f t="shared" si="4"/>
        <v>0.18043303929430629</v>
      </c>
      <c r="P24" s="11">
        <f t="shared" si="4"/>
        <v>0.25306449765150674</v>
      </c>
      <c r="Q24" s="11">
        <f t="shared" si="4"/>
        <v>1.7366911356486325</v>
      </c>
      <c r="R24" s="11">
        <f t="shared" si="4"/>
        <v>4.5024187081253109E-2</v>
      </c>
      <c r="S24" s="11">
        <f t="shared" si="4"/>
        <v>0.67617017684548186</v>
      </c>
      <c r="T24" s="11">
        <f t="shared" si="4"/>
        <v>6.2777939782751329</v>
      </c>
      <c r="U24" s="10">
        <f>SUM(O23:T24)</f>
        <v>35.454151123879086</v>
      </c>
    </row>
    <row r="25" spans="3:21" ht="15.75" x14ac:dyDescent="0.25">
      <c r="N25" s="2"/>
      <c r="O25" s="2"/>
      <c r="P25" s="2"/>
      <c r="Q25" s="2"/>
      <c r="R25" s="2"/>
      <c r="S25" s="2"/>
      <c r="T25" s="2"/>
      <c r="U25" s="2"/>
    </row>
    <row r="26" spans="3:21" ht="15.75" x14ac:dyDescent="0.25">
      <c r="N26" s="2"/>
      <c r="O26" s="2"/>
      <c r="P26" s="2"/>
      <c r="Q26" s="2"/>
      <c r="R26" s="2"/>
      <c r="S26" s="2"/>
      <c r="T26" s="2"/>
      <c r="U26" s="2"/>
    </row>
    <row r="27" spans="3:21" ht="15.75" x14ac:dyDescent="0.25">
      <c r="N27" s="3" t="s">
        <v>18</v>
      </c>
      <c r="O27" s="2"/>
      <c r="P27" s="2"/>
      <c r="Q27" s="2"/>
      <c r="R27" s="2"/>
      <c r="S27" s="2"/>
      <c r="T27" s="2"/>
      <c r="U27" s="2"/>
    </row>
    <row r="28" spans="3:21" ht="18.75" x14ac:dyDescent="0.3">
      <c r="N28" s="3"/>
      <c r="O28" s="5" t="s">
        <v>2</v>
      </c>
      <c r="P28" s="5" t="s">
        <v>3</v>
      </c>
      <c r="Q28" s="5" t="s">
        <v>4</v>
      </c>
      <c r="R28" s="5" t="s">
        <v>5</v>
      </c>
      <c r="S28" s="5" t="s">
        <v>6</v>
      </c>
      <c r="T28" s="5" t="s">
        <v>23</v>
      </c>
      <c r="U28" s="2"/>
    </row>
    <row r="29" spans="3:21" ht="15.75" x14ac:dyDescent="0.25">
      <c r="N29" s="3" t="s">
        <v>0</v>
      </c>
      <c r="O29" s="6">
        <f t="shared" ref="O29:T30" si="5">IF(O16&lt;0,0-O45,O45)</f>
        <v>-0.71919495222807628</v>
      </c>
      <c r="P29" s="6">
        <f t="shared" si="5"/>
        <v>-0.85173444214398097</v>
      </c>
      <c r="Q29" s="6">
        <f t="shared" si="5"/>
        <v>-2.2312585212967631</v>
      </c>
      <c r="R29" s="6">
        <f t="shared" si="5"/>
        <v>-0.35926221106538919</v>
      </c>
      <c r="S29" s="6">
        <f t="shared" si="5"/>
        <v>1.3922480048314123</v>
      </c>
      <c r="T29" s="6">
        <f t="shared" si="5"/>
        <v>4.2422096527307618</v>
      </c>
      <c r="U29" s="2"/>
    </row>
    <row r="30" spans="3:21" ht="15.75" x14ac:dyDescent="0.25">
      <c r="N30" s="3" t="s">
        <v>1</v>
      </c>
      <c r="O30" s="6">
        <f t="shared" si="5"/>
        <v>0.4247741038414492</v>
      </c>
      <c r="P30" s="6">
        <f t="shared" si="5"/>
        <v>0.50305516362672065</v>
      </c>
      <c r="Q30" s="6">
        <f t="shared" si="5"/>
        <v>1.3178357771925273</v>
      </c>
      <c r="R30" s="6">
        <f t="shared" si="5"/>
        <v>0.212189036194741</v>
      </c>
      <c r="S30" s="6">
        <f t="shared" si="5"/>
        <v>-0.822295674830825</v>
      </c>
      <c r="T30" s="6">
        <f t="shared" si="5"/>
        <v>-2.5055526293165613</v>
      </c>
      <c r="U30" s="2"/>
    </row>
    <row r="31" spans="3:21" ht="15.75" x14ac:dyDescent="0.25">
      <c r="N31" s="2"/>
      <c r="O31" s="2"/>
      <c r="P31" s="2"/>
      <c r="Q31" s="2"/>
      <c r="R31" s="2"/>
      <c r="S31" s="2"/>
      <c r="T31" s="2"/>
      <c r="U31" s="2"/>
    </row>
    <row r="32" spans="3:21" ht="15.75" x14ac:dyDescent="0.25">
      <c r="N32" s="2"/>
      <c r="O32" s="2"/>
      <c r="P32" s="2"/>
      <c r="Q32" s="2"/>
      <c r="R32" s="2"/>
      <c r="S32" s="2"/>
      <c r="T32" s="2"/>
      <c r="U32" s="2"/>
    </row>
    <row r="33" spans="14:21" ht="15.75" x14ac:dyDescent="0.25">
      <c r="N33" s="2"/>
      <c r="O33" s="2"/>
      <c r="P33" s="2"/>
      <c r="Q33" s="2"/>
      <c r="R33" s="2"/>
      <c r="S33" s="2"/>
      <c r="T33" s="2"/>
      <c r="U33" s="2"/>
    </row>
    <row r="34" spans="14:21" ht="15.75" x14ac:dyDescent="0.25">
      <c r="N34" s="3" t="s">
        <v>20</v>
      </c>
      <c r="O34" s="2"/>
      <c r="P34" s="2"/>
      <c r="Q34" s="2"/>
      <c r="R34" s="2"/>
      <c r="S34" s="2"/>
      <c r="T34" s="2"/>
      <c r="U34" s="2"/>
    </row>
    <row r="35" spans="14:21" ht="15.75" x14ac:dyDescent="0.25">
      <c r="N35" s="2"/>
      <c r="O35" s="2"/>
      <c r="P35" s="2"/>
      <c r="Q35" s="2"/>
      <c r="R35" s="2"/>
      <c r="S35" s="2"/>
      <c r="T35" s="2"/>
      <c r="U35" s="2"/>
    </row>
    <row r="36" spans="14:21" ht="18.75" x14ac:dyDescent="0.3">
      <c r="N36" s="3"/>
      <c r="O36" s="5" t="s">
        <v>2</v>
      </c>
      <c r="P36" s="5" t="s">
        <v>3</v>
      </c>
      <c r="Q36" s="5" t="s">
        <v>4</v>
      </c>
      <c r="R36" s="5" t="s">
        <v>5</v>
      </c>
      <c r="S36" s="5" t="s">
        <v>6</v>
      </c>
      <c r="T36" s="5" t="s">
        <v>23</v>
      </c>
      <c r="U36" s="2" t="s">
        <v>7</v>
      </c>
    </row>
    <row r="37" spans="14:21" ht="15.75" x14ac:dyDescent="0.25">
      <c r="N37" s="3" t="s">
        <v>0</v>
      </c>
      <c r="O37" s="3">
        <f t="shared" ref="O37:T38" si="6">(D6/$J6)*100</f>
        <v>0</v>
      </c>
      <c r="P37" s="3">
        <f t="shared" si="6"/>
        <v>6.666666666666667</v>
      </c>
      <c r="Q37" s="3">
        <f t="shared" si="6"/>
        <v>10</v>
      </c>
      <c r="R37" s="3">
        <f t="shared" si="6"/>
        <v>23.333333333333332</v>
      </c>
      <c r="S37" s="3">
        <f t="shared" si="6"/>
        <v>26.666666666666668</v>
      </c>
      <c r="T37" s="3">
        <f t="shared" si="6"/>
        <v>33.333333333333329</v>
      </c>
      <c r="U37" s="2">
        <f>SUM(O37:T37)</f>
        <v>100</v>
      </c>
    </row>
    <row r="38" spans="14:21" ht="15.75" x14ac:dyDescent="0.25">
      <c r="N38" s="3" t="s">
        <v>1</v>
      </c>
      <c r="O38" s="3">
        <f t="shared" si="6"/>
        <v>2.3255813953488373</v>
      </c>
      <c r="P38" s="3">
        <f t="shared" si="6"/>
        <v>13.953488372093023</v>
      </c>
      <c r="Q38" s="3">
        <f t="shared" si="6"/>
        <v>41.860465116279073</v>
      </c>
      <c r="R38" s="3">
        <f t="shared" si="6"/>
        <v>27.906976744186046</v>
      </c>
      <c r="S38" s="3">
        <f t="shared" si="6"/>
        <v>12.790697674418606</v>
      </c>
      <c r="T38" s="3">
        <f t="shared" si="6"/>
        <v>1.1627906976744187</v>
      </c>
      <c r="U38" s="2">
        <f>SUM(O38:T38)</f>
        <v>100.00000000000001</v>
      </c>
    </row>
    <row r="39" spans="14:21" ht="15.75" x14ac:dyDescent="0.25">
      <c r="N39" s="2" t="s">
        <v>8</v>
      </c>
      <c r="O39" s="2">
        <f>SUM(O37:O38)</f>
        <v>2.3255813953488373</v>
      </c>
      <c r="P39" s="2">
        <f t="shared" ref="P39:U39" si="7">SUM(P37:P38)</f>
        <v>20.620155038759691</v>
      </c>
      <c r="Q39" s="2">
        <f t="shared" si="7"/>
        <v>51.860465116279073</v>
      </c>
      <c r="R39" s="2">
        <f t="shared" si="7"/>
        <v>51.240310077519382</v>
      </c>
      <c r="S39" s="2">
        <f t="shared" si="7"/>
        <v>39.457364341085274</v>
      </c>
      <c r="T39" s="2">
        <f t="shared" si="7"/>
        <v>34.496124031007746</v>
      </c>
      <c r="U39" s="2">
        <f t="shared" si="7"/>
        <v>200</v>
      </c>
    </row>
    <row r="42" spans="14:21" x14ac:dyDescent="0.25">
      <c r="N42" t="s">
        <v>19</v>
      </c>
    </row>
    <row r="44" spans="14:21" x14ac:dyDescent="0.25">
      <c r="O44" t="s">
        <v>2</v>
      </c>
      <c r="P44" t="s">
        <v>3</v>
      </c>
      <c r="Q44" t="s">
        <v>4</v>
      </c>
      <c r="R44" t="s">
        <v>5</v>
      </c>
      <c r="S44" t="s">
        <v>6</v>
      </c>
      <c r="T44" t="s">
        <v>23</v>
      </c>
    </row>
    <row r="45" spans="14:21" x14ac:dyDescent="0.25">
      <c r="N45" t="s">
        <v>0</v>
      </c>
      <c r="O45" s="1">
        <f t="shared" ref="O45:T46" si="8">(O23^0.5)</f>
        <v>0.71919495222807628</v>
      </c>
      <c r="P45" s="1">
        <f t="shared" si="8"/>
        <v>0.85173444214398097</v>
      </c>
      <c r="Q45" s="1">
        <f t="shared" si="8"/>
        <v>2.2312585212967631</v>
      </c>
      <c r="R45" s="1">
        <f t="shared" si="8"/>
        <v>0.35926221106538919</v>
      </c>
      <c r="S45" s="1">
        <f t="shared" si="8"/>
        <v>1.3922480048314123</v>
      </c>
      <c r="T45" s="1">
        <f t="shared" si="8"/>
        <v>4.2422096527307618</v>
      </c>
    </row>
    <row r="46" spans="14:21" x14ac:dyDescent="0.25">
      <c r="N46" t="s">
        <v>1</v>
      </c>
      <c r="O46" s="1">
        <f t="shared" si="8"/>
        <v>0.4247741038414492</v>
      </c>
      <c r="P46" s="1">
        <f t="shared" si="8"/>
        <v>0.50305516362672065</v>
      </c>
      <c r="Q46" s="1">
        <f t="shared" si="8"/>
        <v>1.3178357771925273</v>
      </c>
      <c r="R46" s="1">
        <f t="shared" si="8"/>
        <v>0.212189036194741</v>
      </c>
      <c r="S46" s="1">
        <f t="shared" si="8"/>
        <v>0.822295674830825</v>
      </c>
      <c r="T46" s="1">
        <f t="shared" si="8"/>
        <v>2.5055526293165613</v>
      </c>
    </row>
  </sheetData>
  <mergeCells count="1">
    <mergeCell ref="H11:J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 rows 2 columns </vt:lpstr>
      <vt:lpstr>2 rows 3 columns</vt:lpstr>
      <vt:lpstr>2 rows 4 columns (2)</vt:lpstr>
      <vt:lpstr>2 rows 5 columns</vt:lpstr>
      <vt:lpstr>2 rows 6 columns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McCarroll</dc:creator>
  <cp:lastModifiedBy>Danny McCarroll</cp:lastModifiedBy>
  <dcterms:created xsi:type="dcterms:W3CDTF">2015-05-11T11:43:39Z</dcterms:created>
  <dcterms:modified xsi:type="dcterms:W3CDTF">2016-11-08T13:29:57Z</dcterms:modified>
</cp:coreProperties>
</file>