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ny\Dropbox\Current calculators\"/>
    </mc:Choice>
  </mc:AlternateContent>
  <bookViews>
    <workbookView xWindow="0" yWindow="0" windowWidth="1920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N8" i="1" l="1"/>
  <c r="N7" i="1"/>
  <c r="R6" i="1" l="1"/>
  <c r="R17" i="1"/>
  <c r="N11" i="1"/>
  <c r="N9" i="1"/>
  <c r="N18" i="1" l="1"/>
  <c r="N19" i="1" s="1"/>
  <c r="R7" i="1"/>
  <c r="R18" i="1" s="1"/>
  <c r="S20" i="1" s="1"/>
  <c r="G18" i="1"/>
  <c r="N13" i="1"/>
  <c r="S22" i="1" l="1"/>
  <c r="T22" i="1" s="1"/>
  <c r="G38" i="1" s="1"/>
  <c r="T20" i="1"/>
  <c r="G36" i="1" s="1"/>
  <c r="S11" i="1"/>
  <c r="S10" i="1"/>
  <c r="O13" i="1"/>
  <c r="G22" i="1" s="1"/>
  <c r="N15" i="1"/>
  <c r="O15" i="1" s="1"/>
  <c r="G24" i="1" s="1"/>
  <c r="S12" i="1" l="1"/>
  <c r="S13" i="1" s="1"/>
  <c r="T13" i="1" s="1"/>
  <c r="G32" i="1" s="1"/>
  <c r="I24" i="1"/>
  <c r="I22" i="1"/>
  <c r="S14" i="1" l="1"/>
  <c r="T14" i="1" s="1"/>
  <c r="G30" i="1" s="1"/>
</calcChain>
</file>

<file path=xl/sharedStrings.xml><?xml version="1.0" encoding="utf-8"?>
<sst xmlns="http://schemas.openxmlformats.org/spreadsheetml/2006/main" count="35" uniqueCount="29">
  <si>
    <t>Changes in one direction:</t>
  </si>
  <si>
    <t>Changes in the other direction:</t>
  </si>
  <si>
    <t>chi square</t>
  </si>
  <si>
    <t>B</t>
  </si>
  <si>
    <t>C</t>
  </si>
  <si>
    <t xml:space="preserve">2-tail </t>
  </si>
  <si>
    <t>1-tail</t>
  </si>
  <si>
    <t>Degtrees of freedom</t>
  </si>
  <si>
    <t>One tail p</t>
  </si>
  <si>
    <t>Two-tail p</t>
  </si>
  <si>
    <t>Chi-square</t>
  </si>
  <si>
    <t>Insert your data here</t>
  </si>
  <si>
    <t>Results</t>
  </si>
  <si>
    <t>Odds ratio</t>
  </si>
  <si>
    <t>sum</t>
  </si>
  <si>
    <t>Rough estimate</t>
  </si>
  <si>
    <t>Binomial</t>
  </si>
  <si>
    <t>Max</t>
  </si>
  <si>
    <t>less or =</t>
  </si>
  <si>
    <t>exact</t>
  </si>
  <si>
    <t>combine</t>
  </si>
  <si>
    <t>one tail</t>
  </si>
  <si>
    <t>two tail</t>
  </si>
  <si>
    <t>Binomial test results</t>
  </si>
  <si>
    <t>One-tail p</t>
  </si>
  <si>
    <t>Min</t>
  </si>
  <si>
    <t>Two-tail mid-p</t>
  </si>
  <si>
    <t>one tail mid-p value</t>
  </si>
  <si>
    <t>Mid-p approach to binomial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</si>
</sst>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 applyAlignment="1"/>
    <xf numFmtId="0" fontId="1" fillId="0" borderId="0" xfId="0" applyFont="1" applyBorder="1" applyAlignment="1"/>
    <xf numFmtId="0" fontId="0" fillId="0" borderId="0" xfId="0" applyAlignment="1">
      <alignment horizontal="center" wrapText="1"/>
    </xf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2</xdr:row>
      <xdr:rowOff>180974</xdr:rowOff>
    </xdr:from>
    <xdr:to>
      <xdr:col>6</xdr:col>
      <xdr:colOff>600074</xdr:colOff>
      <xdr:row>7</xdr:row>
      <xdr:rowOff>19049</xdr:rowOff>
    </xdr:to>
    <xdr:sp macro="" textlink="">
      <xdr:nvSpPr>
        <xdr:cNvPr id="2" name="TextBox 1"/>
        <xdr:cNvSpPr txBox="1"/>
      </xdr:nvSpPr>
      <xdr:spPr>
        <a:xfrm>
          <a:off x="590549" y="561974"/>
          <a:ext cx="366712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Enter the number of</a:t>
          </a:r>
          <a:r>
            <a:rPr lang="en-GB" sz="1400" baseline="0"/>
            <a:t> changes. Use the actual number (counts) not percentages. </a:t>
          </a:r>
          <a:endParaRPr lang="en-GB" sz="1400"/>
        </a:p>
      </xdr:txBody>
    </xdr:sp>
    <xdr:clientData/>
  </xdr:twoCellAnchor>
  <xdr:twoCellAnchor>
    <xdr:from>
      <xdr:col>8</xdr:col>
      <xdr:colOff>66675</xdr:colOff>
      <xdr:row>33</xdr:row>
      <xdr:rowOff>133350</xdr:rowOff>
    </xdr:from>
    <xdr:to>
      <xdr:col>13</xdr:col>
      <xdr:colOff>0</xdr:colOff>
      <xdr:row>38</xdr:row>
      <xdr:rowOff>0</xdr:rowOff>
    </xdr:to>
    <xdr:sp macro="" textlink="">
      <xdr:nvSpPr>
        <xdr:cNvPr id="3" name="TextBox 2"/>
        <xdr:cNvSpPr txBox="1"/>
      </xdr:nvSpPr>
      <xdr:spPr>
        <a:xfrm>
          <a:off x="5048250" y="7077075"/>
          <a:ext cx="298132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 mid-p values for</a:t>
          </a:r>
          <a:r>
            <a:rPr lang="en-GB" sz="1100" baseline="0"/>
            <a:t> the binomial test are likely to be the best option if you have very small samples (combined sample size less than 25)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38"/>
  <sheetViews>
    <sheetView tabSelected="1" topLeftCell="A16" workbookViewId="0">
      <selection activeCell="I14" sqref="I14"/>
    </sheetView>
  </sheetViews>
  <sheetFormatPr defaultRowHeight="15" x14ac:dyDescent="0.25"/>
  <cols>
    <col min="7" max="7" width="15" customWidth="1"/>
    <col min="8" max="8" width="4.85546875" customWidth="1"/>
  </cols>
  <sheetData>
    <row r="6" spans="2:20" x14ac:dyDescent="0.25">
      <c r="Q6" t="s">
        <v>17</v>
      </c>
      <c r="R6">
        <f>MAX(N7:N8)</f>
        <v>30</v>
      </c>
    </row>
    <row r="7" spans="2:20" x14ac:dyDescent="0.25">
      <c r="M7" t="s">
        <v>3</v>
      </c>
      <c r="N7">
        <f>G11</f>
        <v>30</v>
      </c>
      <c r="Q7" t="s">
        <v>14</v>
      </c>
      <c r="R7">
        <f>N9</f>
        <v>44</v>
      </c>
    </row>
    <row r="8" spans="2:20" x14ac:dyDescent="0.25">
      <c r="M8" t="s">
        <v>4</v>
      </c>
      <c r="N8">
        <f>G13</f>
        <v>14</v>
      </c>
    </row>
    <row r="9" spans="2:20" ht="18.75" x14ac:dyDescent="0.3">
      <c r="C9" s="5" t="s">
        <v>11</v>
      </c>
      <c r="D9" s="5"/>
      <c r="E9" s="5"/>
      <c r="F9" s="5"/>
      <c r="G9" s="5"/>
      <c r="M9" t="s">
        <v>14</v>
      </c>
      <c r="N9">
        <f>SUM(N7:N8)</f>
        <v>44</v>
      </c>
      <c r="S9" t="s">
        <v>16</v>
      </c>
    </row>
    <row r="10" spans="2:20" ht="15.75" thickBot="1" x14ac:dyDescent="0.3">
      <c r="Q10" t="s">
        <v>18</v>
      </c>
      <c r="S10">
        <f>_xlfn.BINOM.DIST(R6,R7,0.5,TRUE)</f>
        <v>0.99522006057168255</v>
      </c>
    </row>
    <row r="11" spans="2:20" ht="19.5" thickBot="1" x14ac:dyDescent="0.35">
      <c r="C11" s="2" t="s">
        <v>0</v>
      </c>
      <c r="D11" s="2"/>
      <c r="E11" s="2"/>
      <c r="F11" s="2"/>
      <c r="G11" s="26">
        <v>30</v>
      </c>
      <c r="L11" t="s">
        <v>2</v>
      </c>
      <c r="N11">
        <f>((N7-N8)^2)/(N7+N8)</f>
        <v>5.8181818181818183</v>
      </c>
      <c r="Q11" t="s">
        <v>19</v>
      </c>
      <c r="S11">
        <f>_xlfn.BINOM.DIST(R6,R7,0.5,FALSE)</f>
        <v>6.5344811746399535E-3</v>
      </c>
    </row>
    <row r="12" spans="2:20" ht="19.5" thickBot="1" x14ac:dyDescent="0.35">
      <c r="C12" s="2"/>
      <c r="D12" s="2"/>
      <c r="E12" s="2"/>
      <c r="F12" s="2"/>
      <c r="G12" s="3"/>
      <c r="Q12" t="s">
        <v>20</v>
      </c>
      <c r="S12">
        <f>S10-S11</f>
        <v>0.9886855793970426</v>
      </c>
    </row>
    <row r="13" spans="2:20" ht="19.5" thickBot="1" x14ac:dyDescent="0.35">
      <c r="C13" s="2" t="s">
        <v>1</v>
      </c>
      <c r="D13" s="2"/>
      <c r="E13" s="2"/>
      <c r="F13" s="2"/>
      <c r="G13" s="26">
        <v>14</v>
      </c>
      <c r="M13" t="s">
        <v>5</v>
      </c>
      <c r="N13">
        <f>CHIDIST(N11,1)</f>
        <v>1.5861332739773019E-2</v>
      </c>
      <c r="O13">
        <f>IF(N13&gt;0.001,N13,"p&lt;0.001")</f>
        <v>1.5861332739773019E-2</v>
      </c>
      <c r="Q13" t="s">
        <v>21</v>
      </c>
      <c r="S13">
        <f>1-S12</f>
        <v>1.1314420602957398E-2</v>
      </c>
      <c r="T13">
        <f>IF(S13&gt;0.001,S13,"p&lt;0.001")</f>
        <v>1.1314420602957398E-2</v>
      </c>
    </row>
    <row r="14" spans="2:20" x14ac:dyDescent="0.25">
      <c r="G14" s="4"/>
      <c r="Q14" t="s">
        <v>22</v>
      </c>
      <c r="S14">
        <f>IF(S13&lt;0.5,S13*2,1)</f>
        <v>2.2628841205914796E-2</v>
      </c>
      <c r="T14">
        <f>IF(S14&gt;0.001,S14,"p&lt;0.001")</f>
        <v>2.2628841205914796E-2</v>
      </c>
    </row>
    <row r="15" spans="2:20" x14ac:dyDescent="0.25">
      <c r="G15" s="4"/>
      <c r="M15" t="s">
        <v>6</v>
      </c>
      <c r="N15">
        <f>N13/2</f>
        <v>7.9306663698865097E-3</v>
      </c>
      <c r="O15">
        <f t="shared" ref="O14:O15" si="0">IF(N15&gt;0.001,N15,"p&lt;0.001")</f>
        <v>7.9306663698865097E-3</v>
      </c>
    </row>
    <row r="16" spans="2:20" x14ac:dyDescent="0.25">
      <c r="B16" s="11"/>
      <c r="D16" s="13"/>
      <c r="E16" s="14"/>
      <c r="F16" s="14"/>
      <c r="G16" s="22"/>
    </row>
    <row r="17" spans="2:20" ht="18.75" x14ac:dyDescent="0.3">
      <c r="B17" s="11"/>
      <c r="D17" s="15" t="s">
        <v>12</v>
      </c>
      <c r="E17" s="16"/>
      <c r="F17" s="16"/>
      <c r="G17" s="27"/>
      <c r="Q17" t="s">
        <v>25</v>
      </c>
      <c r="R17">
        <f>MIN(N7:N8)</f>
        <v>14</v>
      </c>
    </row>
    <row r="18" spans="2:20" ht="18.75" x14ac:dyDescent="0.3">
      <c r="B18" s="11"/>
      <c r="D18" s="6" t="s">
        <v>10</v>
      </c>
      <c r="E18" s="7"/>
      <c r="F18" s="7"/>
      <c r="G18" s="28">
        <f>N11</f>
        <v>5.8181818181818183</v>
      </c>
      <c r="M18" t="s">
        <v>16</v>
      </c>
      <c r="N18">
        <f>_xlfn.BINOM.DIST(N7,N9,0.5,FALSE)</f>
        <v>6.5344811746399535E-3</v>
      </c>
      <c r="Q18" t="s">
        <v>14</v>
      </c>
      <c r="R18">
        <f>R7</f>
        <v>44</v>
      </c>
    </row>
    <row r="19" spans="2:20" ht="18.75" x14ac:dyDescent="0.3">
      <c r="B19" s="11"/>
      <c r="D19" s="6"/>
      <c r="E19" s="7"/>
      <c r="F19" s="7"/>
      <c r="G19" s="27"/>
      <c r="N19">
        <f>N18*2</f>
        <v>1.3068962349279907E-2</v>
      </c>
    </row>
    <row r="20" spans="2:20" ht="18.75" x14ac:dyDescent="0.3">
      <c r="B20" s="11"/>
      <c r="D20" s="6" t="s">
        <v>7</v>
      </c>
      <c r="E20" s="7"/>
      <c r="F20" s="7"/>
      <c r="G20" s="27">
        <v>1</v>
      </c>
      <c r="I20" s="17" t="s">
        <v>15</v>
      </c>
      <c r="Q20" t="s">
        <v>26</v>
      </c>
      <c r="S20">
        <f>2*_xlfn.BINOM.DIST(R17,R18,0.5,1)-_xlfn.BINOM.DIST(R17,R18,0.5,0)</f>
        <v>1.6094360031274832E-2</v>
      </c>
      <c r="T20">
        <f>IF(S20&gt;0.001,S20,"p&lt;0.001")</f>
        <v>1.6094360031274832E-2</v>
      </c>
    </row>
    <row r="21" spans="2:20" ht="18.75" x14ac:dyDescent="0.3">
      <c r="B21" s="11"/>
      <c r="D21" s="6"/>
      <c r="E21" s="7"/>
      <c r="F21" s="7"/>
      <c r="G21" s="27"/>
      <c r="I21" s="17"/>
    </row>
    <row r="22" spans="2:20" ht="18.75" x14ac:dyDescent="0.3">
      <c r="B22" s="11"/>
      <c r="D22" s="6" t="s">
        <v>9</v>
      </c>
      <c r="E22" s="7"/>
      <c r="F22" s="7"/>
      <c r="G22" s="28">
        <f>IF(R7&lt;25,"Sample too small",O13)</f>
        <v>1.5861332739773019E-2</v>
      </c>
      <c r="I22" s="1">
        <f>O13</f>
        <v>1.5861332739773019E-2</v>
      </c>
      <c r="Q22" t="s">
        <v>27</v>
      </c>
      <c r="S22">
        <f>S20/2</f>
        <v>8.047180015637416E-3</v>
      </c>
      <c r="T22">
        <f t="shared" ref="T21:T22" si="1">IF(S22&gt;0.001,S22,"p&lt;0.001")</f>
        <v>8.047180015637416E-3</v>
      </c>
    </row>
    <row r="23" spans="2:20" ht="18.75" x14ac:dyDescent="0.3">
      <c r="B23" s="11"/>
      <c r="D23" s="6"/>
      <c r="E23" s="7"/>
      <c r="F23" s="7"/>
      <c r="G23" s="28"/>
      <c r="I23" s="1"/>
    </row>
    <row r="24" spans="2:20" ht="18.75" x14ac:dyDescent="0.3">
      <c r="B24" s="11"/>
      <c r="D24" s="6" t="s">
        <v>8</v>
      </c>
      <c r="E24" s="7"/>
      <c r="F24" s="7"/>
      <c r="G24" s="28">
        <f>IF(R7&lt;25,"Sample too small",O15)</f>
        <v>7.9306663698865097E-3</v>
      </c>
      <c r="I24" s="1">
        <f>O15</f>
        <v>7.9306663698865097E-3</v>
      </c>
    </row>
    <row r="25" spans="2:20" x14ac:dyDescent="0.25">
      <c r="B25" s="11"/>
      <c r="D25" s="10"/>
      <c r="E25" s="11"/>
      <c r="F25" s="11"/>
      <c r="G25" s="29"/>
    </row>
    <row r="26" spans="2:20" ht="18.75" x14ac:dyDescent="0.3">
      <c r="B26" s="11"/>
      <c r="D26" s="8" t="s">
        <v>13</v>
      </c>
      <c r="E26" s="9"/>
      <c r="F26" s="9"/>
      <c r="G26" s="30">
        <f>MAX(G11,G13)/MIN(G11,G13)</f>
        <v>2.1428571428571428</v>
      </c>
    </row>
    <row r="27" spans="2:20" x14ac:dyDescent="0.25">
      <c r="B27" s="11"/>
      <c r="C27" s="11"/>
      <c r="D27" s="11"/>
      <c r="E27" s="11"/>
      <c r="F27" s="11"/>
      <c r="G27" s="11"/>
    </row>
    <row r="28" spans="2:20" x14ac:dyDescent="0.25">
      <c r="D28" s="23" t="s">
        <v>23</v>
      </c>
      <c r="E28" s="24"/>
      <c r="F28" s="24"/>
      <c r="G28" s="25"/>
    </row>
    <row r="29" spans="2:20" x14ac:dyDescent="0.25">
      <c r="D29" s="10"/>
      <c r="E29" s="11"/>
      <c r="F29" s="11"/>
      <c r="G29" s="12"/>
    </row>
    <row r="30" spans="2:20" x14ac:dyDescent="0.25">
      <c r="D30" s="10" t="s">
        <v>9</v>
      </c>
      <c r="E30" s="11"/>
      <c r="F30" s="11"/>
      <c r="G30" s="18">
        <f>T14</f>
        <v>2.2628841205914796E-2</v>
      </c>
    </row>
    <row r="31" spans="2:20" x14ac:dyDescent="0.25">
      <c r="D31" s="10"/>
      <c r="E31" s="11"/>
      <c r="F31" s="11"/>
      <c r="G31" s="18"/>
    </row>
    <row r="32" spans="2:20" x14ac:dyDescent="0.25">
      <c r="D32" s="19" t="s">
        <v>24</v>
      </c>
      <c r="E32" s="20"/>
      <c r="F32" s="20"/>
      <c r="G32" s="21">
        <f>T13</f>
        <v>1.1314420602957398E-2</v>
      </c>
    </row>
    <row r="34" spans="4:7" x14ac:dyDescent="0.25">
      <c r="D34" s="23" t="s">
        <v>28</v>
      </c>
      <c r="E34" s="24"/>
      <c r="F34" s="24"/>
      <c r="G34" s="25"/>
    </row>
    <row r="35" spans="4:7" x14ac:dyDescent="0.25">
      <c r="D35" s="10"/>
      <c r="E35" s="11"/>
      <c r="F35" s="11"/>
      <c r="G35" s="12"/>
    </row>
    <row r="36" spans="4:7" x14ac:dyDescent="0.25">
      <c r="D36" s="10" t="s">
        <v>9</v>
      </c>
      <c r="E36" s="11"/>
      <c r="F36" s="11"/>
      <c r="G36" s="18">
        <f>T20</f>
        <v>1.6094360031274832E-2</v>
      </c>
    </row>
    <row r="37" spans="4:7" x14ac:dyDescent="0.25">
      <c r="D37" s="10"/>
      <c r="E37" s="11"/>
      <c r="F37" s="11"/>
      <c r="G37" s="18"/>
    </row>
    <row r="38" spans="4:7" x14ac:dyDescent="0.25">
      <c r="D38" s="19" t="s">
        <v>24</v>
      </c>
      <c r="E38" s="20"/>
      <c r="F38" s="20"/>
      <c r="G38" s="21">
        <f>T22</f>
        <v>8.047180015637416E-3</v>
      </c>
    </row>
  </sheetData>
  <mergeCells count="4">
    <mergeCell ref="C9:G9"/>
    <mergeCell ref="I20:I21"/>
    <mergeCell ref="D28:G28"/>
    <mergeCell ref="D34:G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McCarroll</dc:creator>
  <cp:lastModifiedBy>Danny McCarroll</cp:lastModifiedBy>
  <dcterms:created xsi:type="dcterms:W3CDTF">2016-11-01T18:42:57Z</dcterms:created>
  <dcterms:modified xsi:type="dcterms:W3CDTF">2016-11-02T08:29:45Z</dcterms:modified>
</cp:coreProperties>
</file>