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5345" windowHeight="3270" activeTab="1"/>
  </bookViews>
  <sheets>
    <sheet name="Wilcoxon test example" sheetId="1" r:id="rId1"/>
    <sheet name="Paired-sample tests calculator" sheetId="3" r:id="rId2"/>
    <sheet name="Sheet2" sheetId="4" r:id="rId3"/>
    <sheet name="Wilcoxon test probabilities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0" i="3" l="1"/>
  <c r="H19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J5" i="3"/>
  <c r="K5" i="3" s="1"/>
  <c r="L5" i="3" s="1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O26" i="3" s="1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W28" i="3" l="1"/>
  <c r="T28" i="3"/>
  <c r="W13" i="3"/>
  <c r="U13" i="3" s="1"/>
  <c r="D12" i="4"/>
  <c r="D11" i="4"/>
  <c r="D8" i="4"/>
  <c r="D7" i="4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U15" i="3"/>
  <c r="T27" i="3" s="1"/>
  <c r="W29" i="3" s="1"/>
  <c r="H32" i="3"/>
  <c r="G32" i="3"/>
  <c r="H31" i="3"/>
  <c r="G31" i="3"/>
  <c r="H29" i="3"/>
  <c r="G29" i="3"/>
  <c r="H30" i="3"/>
  <c r="G30" i="3"/>
  <c r="H28" i="3"/>
  <c r="G28" i="3"/>
  <c r="W14" i="3"/>
  <c r="N41" i="3"/>
  <c r="N42" i="3"/>
  <c r="N45" i="3"/>
  <c r="N49" i="3"/>
  <c r="K50" i="3"/>
  <c r="L50" i="3" s="1"/>
  <c r="N53" i="3"/>
  <c r="N57" i="3"/>
  <c r="N58" i="3"/>
  <c r="N61" i="3"/>
  <c r="N65" i="3"/>
  <c r="K66" i="3"/>
  <c r="L66" i="3" s="1"/>
  <c r="N69" i="3"/>
  <c r="N73" i="3"/>
  <c r="K74" i="3"/>
  <c r="L74" i="3" s="1"/>
  <c r="N77" i="3"/>
  <c r="N81" i="3"/>
  <c r="K82" i="3"/>
  <c r="L82" i="3" s="1"/>
  <c r="N85" i="3"/>
  <c r="N89" i="3"/>
  <c r="K90" i="3"/>
  <c r="L90" i="3" s="1"/>
  <c r="N93" i="3"/>
  <c r="N97" i="3"/>
  <c r="K98" i="3"/>
  <c r="L98" i="3" s="1"/>
  <c r="N101" i="3"/>
  <c r="K35" i="3"/>
  <c r="L35" i="3" s="1"/>
  <c r="K34" i="3"/>
  <c r="L34" i="3" s="1"/>
  <c r="Q33" i="3"/>
  <c r="K32" i="3"/>
  <c r="L32" i="3" s="1"/>
  <c r="K31" i="3"/>
  <c r="L31" i="3" s="1"/>
  <c r="K30" i="3"/>
  <c r="L30" i="3" s="1"/>
  <c r="K27" i="3"/>
  <c r="L27" i="3" s="1"/>
  <c r="K26" i="3"/>
  <c r="L26" i="3" s="1"/>
  <c r="Q25" i="3"/>
  <c r="K24" i="3"/>
  <c r="L24" i="3" s="1"/>
  <c r="K23" i="3"/>
  <c r="L23" i="3" s="1"/>
  <c r="K22" i="3"/>
  <c r="L22" i="3" s="1"/>
  <c r="Q21" i="3"/>
  <c r="Q20" i="3"/>
  <c r="K19" i="3"/>
  <c r="L19" i="3" s="1"/>
  <c r="K18" i="3"/>
  <c r="L18" i="3" s="1"/>
  <c r="K15" i="3"/>
  <c r="L15" i="3" s="1"/>
  <c r="K14" i="3"/>
  <c r="L14" i="3" s="1"/>
  <c r="Q13" i="3"/>
  <c r="Q12" i="3"/>
  <c r="K11" i="3"/>
  <c r="L11" i="3" s="1"/>
  <c r="K10" i="3"/>
  <c r="L10" i="3" s="1"/>
  <c r="Q9" i="3"/>
  <c r="Q8" i="3"/>
  <c r="K7" i="3"/>
  <c r="L7" i="3" s="1"/>
  <c r="K6" i="3"/>
  <c r="L6" i="3" s="1"/>
  <c r="U16" i="3" l="1"/>
  <c r="H17" i="3" s="1"/>
  <c r="T33" i="3"/>
  <c r="T32" i="3"/>
  <c r="T29" i="3"/>
  <c r="V29" i="3" s="1"/>
  <c r="T30" i="3" s="1"/>
  <c r="Q26" i="3"/>
  <c r="Q18" i="3"/>
  <c r="Q11" i="3"/>
  <c r="Q7" i="3"/>
  <c r="Q24" i="3"/>
  <c r="Q15" i="3"/>
  <c r="Q10" i="3"/>
  <c r="Q6" i="3"/>
  <c r="Q22" i="3"/>
  <c r="Q19" i="3"/>
  <c r="Q34" i="3"/>
  <c r="Q32" i="3"/>
  <c r="Q27" i="3"/>
  <c r="Q31" i="3"/>
  <c r="Q30" i="3"/>
  <c r="Q29" i="3"/>
  <c r="Q28" i="3"/>
  <c r="Q23" i="3"/>
  <c r="Q17" i="3"/>
  <c r="Q16" i="3"/>
  <c r="Q14" i="3"/>
  <c r="Q5" i="3"/>
  <c r="H18" i="3"/>
  <c r="K63" i="3"/>
  <c r="L63" i="3" s="1"/>
  <c r="K51" i="3"/>
  <c r="L51" i="3" s="1"/>
  <c r="K55" i="3"/>
  <c r="L55" i="3" s="1"/>
  <c r="K45" i="3"/>
  <c r="L45" i="3" s="1"/>
  <c r="K87" i="3"/>
  <c r="L87" i="3" s="1"/>
  <c r="K101" i="3"/>
  <c r="L101" i="3" s="1"/>
  <c r="K71" i="3"/>
  <c r="L71" i="3" s="1"/>
  <c r="K103" i="3"/>
  <c r="L103" i="3" s="1"/>
  <c r="K79" i="3"/>
  <c r="L79" i="3" s="1"/>
  <c r="K69" i="3"/>
  <c r="L69" i="3" s="1"/>
  <c r="K53" i="3"/>
  <c r="L53" i="3" s="1"/>
  <c r="K47" i="3"/>
  <c r="L47" i="3" s="1"/>
  <c r="K95" i="3"/>
  <c r="L95" i="3" s="1"/>
  <c r="K61" i="3"/>
  <c r="L61" i="3" s="1"/>
  <c r="K43" i="3"/>
  <c r="L43" i="3" s="1"/>
  <c r="K39" i="3"/>
  <c r="L39" i="3" s="1"/>
  <c r="K97" i="3"/>
  <c r="L97" i="3" s="1"/>
  <c r="K89" i="3"/>
  <c r="L89" i="3" s="1"/>
  <c r="K81" i="3"/>
  <c r="L81" i="3" s="1"/>
  <c r="K73" i="3"/>
  <c r="L73" i="3" s="1"/>
  <c r="K65" i="3"/>
  <c r="L65" i="3" s="1"/>
  <c r="K57" i="3"/>
  <c r="L57" i="3" s="1"/>
  <c r="K49" i="3"/>
  <c r="L49" i="3" s="1"/>
  <c r="K41" i="3"/>
  <c r="L41" i="3" s="1"/>
  <c r="N98" i="3"/>
  <c r="N87" i="3"/>
  <c r="N75" i="3"/>
  <c r="N66" i="3"/>
  <c r="N55" i="3"/>
  <c r="N43" i="3"/>
  <c r="K36" i="3"/>
  <c r="L36" i="3" s="1"/>
  <c r="K99" i="3"/>
  <c r="L99" i="3" s="1"/>
  <c r="K91" i="3"/>
  <c r="L91" i="3" s="1"/>
  <c r="K83" i="3"/>
  <c r="L83" i="3" s="1"/>
  <c r="K75" i="3"/>
  <c r="L75" i="3" s="1"/>
  <c r="K67" i="3"/>
  <c r="L67" i="3" s="1"/>
  <c r="K59" i="3"/>
  <c r="L59" i="3" s="1"/>
  <c r="N95" i="3"/>
  <c r="N83" i="3"/>
  <c r="N74" i="3"/>
  <c r="N63" i="3"/>
  <c r="N51" i="3"/>
  <c r="K93" i="3"/>
  <c r="L93" i="3" s="1"/>
  <c r="K85" i="3"/>
  <c r="L85" i="3" s="1"/>
  <c r="K77" i="3"/>
  <c r="L77" i="3" s="1"/>
  <c r="N103" i="3"/>
  <c r="N91" i="3"/>
  <c r="N82" i="3"/>
  <c r="N71" i="3"/>
  <c r="N59" i="3"/>
  <c r="N50" i="3"/>
  <c r="N99" i="3"/>
  <c r="N90" i="3"/>
  <c r="N79" i="3"/>
  <c r="N67" i="3"/>
  <c r="N47" i="3"/>
  <c r="N38" i="3"/>
  <c r="N104" i="3"/>
  <c r="K104" i="3"/>
  <c r="L104" i="3" s="1"/>
  <c r="N96" i="3"/>
  <c r="K96" i="3"/>
  <c r="L96" i="3" s="1"/>
  <c r="N88" i="3"/>
  <c r="K88" i="3"/>
  <c r="L88" i="3" s="1"/>
  <c r="N48" i="3"/>
  <c r="K48" i="3"/>
  <c r="L48" i="3" s="1"/>
  <c r="K20" i="3"/>
  <c r="L20" i="3" s="1"/>
  <c r="N37" i="3"/>
  <c r="K38" i="3"/>
  <c r="L38" i="3" s="1"/>
  <c r="K58" i="3"/>
  <c r="L58" i="3" s="1"/>
  <c r="K42" i="3"/>
  <c r="L42" i="3" s="1"/>
  <c r="N39" i="3"/>
  <c r="K37" i="3"/>
  <c r="L37" i="3" s="1"/>
  <c r="K100" i="3"/>
  <c r="L100" i="3" s="1"/>
  <c r="K92" i="3"/>
  <c r="L92" i="3" s="1"/>
  <c r="K84" i="3"/>
  <c r="L84" i="3" s="1"/>
  <c r="K76" i="3"/>
  <c r="L76" i="3" s="1"/>
  <c r="K68" i="3"/>
  <c r="L68" i="3" s="1"/>
  <c r="K60" i="3"/>
  <c r="L60" i="3" s="1"/>
  <c r="K52" i="3"/>
  <c r="L52" i="3" s="1"/>
  <c r="K44" i="3"/>
  <c r="L44" i="3" s="1"/>
  <c r="N100" i="3"/>
  <c r="N92" i="3"/>
  <c r="N84" i="3"/>
  <c r="N76" i="3"/>
  <c r="N68" i="3"/>
  <c r="N60" i="3"/>
  <c r="N52" i="3"/>
  <c r="N44" i="3"/>
  <c r="N36" i="3"/>
  <c r="N80" i="3"/>
  <c r="K80" i="3"/>
  <c r="L80" i="3" s="1"/>
  <c r="N72" i="3"/>
  <c r="K72" i="3"/>
  <c r="L72" i="3" s="1"/>
  <c r="N64" i="3"/>
  <c r="K64" i="3"/>
  <c r="L64" i="3" s="1"/>
  <c r="N56" i="3"/>
  <c r="K56" i="3"/>
  <c r="L56" i="3" s="1"/>
  <c r="N40" i="3"/>
  <c r="K40" i="3"/>
  <c r="L40" i="3" s="1"/>
  <c r="N35" i="3"/>
  <c r="N102" i="3"/>
  <c r="K102" i="3"/>
  <c r="L102" i="3" s="1"/>
  <c r="N94" i="3"/>
  <c r="K94" i="3"/>
  <c r="L94" i="3" s="1"/>
  <c r="N86" i="3"/>
  <c r="K86" i="3"/>
  <c r="L86" i="3" s="1"/>
  <c r="N78" i="3"/>
  <c r="K78" i="3"/>
  <c r="L78" i="3" s="1"/>
  <c r="N70" i="3"/>
  <c r="K70" i="3"/>
  <c r="L70" i="3" s="1"/>
  <c r="N62" i="3"/>
  <c r="K62" i="3"/>
  <c r="L62" i="3" s="1"/>
  <c r="N54" i="3"/>
  <c r="K54" i="3"/>
  <c r="L54" i="3" s="1"/>
  <c r="N46" i="3"/>
  <c r="K46" i="3"/>
  <c r="L46" i="3" s="1"/>
  <c r="K12" i="3"/>
  <c r="L12" i="3" s="1"/>
  <c r="K8" i="3"/>
  <c r="L8" i="3" s="1"/>
  <c r="K28" i="3"/>
  <c r="L28" i="3" s="1"/>
  <c r="K16" i="3"/>
  <c r="L16" i="3" s="1"/>
  <c r="K9" i="3"/>
  <c r="L9" i="3" s="1"/>
  <c r="K21" i="3"/>
  <c r="L21" i="3" s="1"/>
  <c r="K17" i="3"/>
  <c r="L17" i="3" s="1"/>
  <c r="K13" i="3"/>
  <c r="L13" i="3" s="1"/>
  <c r="K25" i="3"/>
  <c r="L25" i="3" s="1"/>
  <c r="K29" i="3"/>
  <c r="L29" i="3" s="1"/>
  <c r="K33" i="3"/>
  <c r="L33" i="3" s="1"/>
  <c r="H49" i="1"/>
  <c r="I40" i="1"/>
  <c r="H3" i="2"/>
  <c r="I6" i="2" s="1"/>
  <c r="H2" i="2"/>
  <c r="C40" i="1"/>
  <c r="C39" i="1"/>
  <c r="H29" i="1"/>
  <c r="H30" i="1"/>
  <c r="H31" i="1"/>
  <c r="H32" i="1"/>
  <c r="I9" i="1"/>
  <c r="I10" i="1"/>
  <c r="I11" i="1"/>
  <c r="I13" i="1"/>
  <c r="I15" i="1"/>
  <c r="I16" i="1"/>
  <c r="I18" i="1"/>
  <c r="I19" i="1"/>
  <c r="I22" i="1"/>
  <c r="I25" i="1"/>
  <c r="I26" i="1"/>
  <c r="I27" i="1"/>
  <c r="I28" i="1"/>
  <c r="I33" i="1"/>
  <c r="I6" i="1"/>
  <c r="H7" i="1"/>
  <c r="H8" i="1"/>
  <c r="H12" i="1"/>
  <c r="H14" i="1"/>
  <c r="H17" i="1"/>
  <c r="H20" i="1"/>
  <c r="H21" i="1"/>
  <c r="H23" i="1"/>
  <c r="H24" i="1"/>
  <c r="G31" i="1"/>
  <c r="I31" i="1" s="1"/>
  <c r="F30" i="1"/>
  <c r="F16" i="1"/>
  <c r="E23" i="1"/>
  <c r="F23" i="1" s="1"/>
  <c r="E17" i="1"/>
  <c r="F17" i="1" s="1"/>
  <c r="E7" i="1"/>
  <c r="F7" i="1" s="1"/>
  <c r="E28" i="1"/>
  <c r="F28" i="1" s="1"/>
  <c r="E12" i="1"/>
  <c r="F12" i="1" s="1"/>
  <c r="E25" i="1"/>
  <c r="F25" i="1" s="1"/>
  <c r="E18" i="1"/>
  <c r="F18" i="1" s="1"/>
  <c r="E5" i="1"/>
  <c r="F5" i="1" s="1"/>
  <c r="E10" i="1"/>
  <c r="F10" i="1" s="1"/>
  <c r="E26" i="1"/>
  <c r="F26" i="1" s="1"/>
  <c r="E6" i="1"/>
  <c r="F6" i="1" s="1"/>
  <c r="E22" i="1"/>
  <c r="F22" i="1" s="1"/>
  <c r="E34" i="1"/>
  <c r="F34" i="1" s="1"/>
  <c r="G8" i="1" s="1"/>
  <c r="I8" i="1" s="1"/>
  <c r="E13" i="1"/>
  <c r="F13" i="1" s="1"/>
  <c r="E30" i="1"/>
  <c r="E16" i="1"/>
  <c r="E29" i="1"/>
  <c r="F29" i="1" s="1"/>
  <c r="E8" i="1"/>
  <c r="F8" i="1" s="1"/>
  <c r="E11" i="1"/>
  <c r="F11" i="1" s="1"/>
  <c r="E20" i="1"/>
  <c r="F20" i="1" s="1"/>
  <c r="E21" i="1"/>
  <c r="F21" i="1" s="1"/>
  <c r="E27" i="1"/>
  <c r="F27" i="1" s="1"/>
  <c r="E31" i="1"/>
  <c r="F31" i="1" s="1"/>
  <c r="E32" i="1"/>
  <c r="F32" i="1" s="1"/>
  <c r="E33" i="1"/>
  <c r="F33" i="1" s="1"/>
  <c r="E19" i="1"/>
  <c r="F19" i="1" s="1"/>
  <c r="E24" i="1"/>
  <c r="F24" i="1" s="1"/>
  <c r="E14" i="1"/>
  <c r="F14" i="1" s="1"/>
  <c r="E15" i="1"/>
  <c r="F15" i="1" s="1"/>
  <c r="E9" i="1"/>
  <c r="F9" i="1" s="1"/>
  <c r="T34" i="3" l="1"/>
  <c r="H21" i="3" s="1"/>
  <c r="M5" i="3"/>
  <c r="M6" i="3"/>
  <c r="O6" i="3" s="1"/>
  <c r="W16" i="3"/>
  <c r="T22" i="3"/>
  <c r="H37" i="3" s="1"/>
  <c r="T24" i="3"/>
  <c r="H39" i="3" s="1"/>
  <c r="T21" i="3"/>
  <c r="H36" i="3" s="1"/>
  <c r="T23" i="3"/>
  <c r="H38" i="3" s="1"/>
  <c r="T20" i="3"/>
  <c r="H35" i="3" s="1"/>
  <c r="M29" i="3"/>
  <c r="M9" i="3"/>
  <c r="O9" i="3" s="1"/>
  <c r="M40" i="3"/>
  <c r="M74" i="3"/>
  <c r="M69" i="3"/>
  <c r="M22" i="3"/>
  <c r="O22" i="3" s="1"/>
  <c r="M87" i="3"/>
  <c r="M8" i="3"/>
  <c r="M46" i="3"/>
  <c r="M78" i="3"/>
  <c r="M80" i="3"/>
  <c r="M44" i="3"/>
  <c r="M60" i="3"/>
  <c r="M76" i="3"/>
  <c r="M92" i="3"/>
  <c r="M37" i="3"/>
  <c r="M42" i="3"/>
  <c r="M58" i="3"/>
  <c r="M79" i="3"/>
  <c r="M88" i="3"/>
  <c r="M104" i="3"/>
  <c r="M85" i="3"/>
  <c r="M67" i="3"/>
  <c r="M19" i="3"/>
  <c r="M65" i="3"/>
  <c r="M50" i="3"/>
  <c r="M103" i="3"/>
  <c r="M15" i="3"/>
  <c r="O15" i="3" s="1"/>
  <c r="M7" i="3"/>
  <c r="O7" i="3" s="1"/>
  <c r="M45" i="3"/>
  <c r="M35" i="3"/>
  <c r="M14" i="3"/>
  <c r="O14" i="3" s="1"/>
  <c r="M28" i="3"/>
  <c r="O28" i="3" s="1"/>
  <c r="M86" i="3"/>
  <c r="M38" i="3"/>
  <c r="M59" i="3"/>
  <c r="M57" i="3"/>
  <c r="M24" i="3"/>
  <c r="O24" i="3" s="1"/>
  <c r="M71" i="3"/>
  <c r="M11" i="3"/>
  <c r="O11" i="3" s="1"/>
  <c r="M17" i="3"/>
  <c r="O17" i="3" s="1"/>
  <c r="M12" i="3"/>
  <c r="O12" i="3" s="1"/>
  <c r="M21" i="3"/>
  <c r="O21" i="3" s="1"/>
  <c r="M70" i="3"/>
  <c r="M102" i="3"/>
  <c r="M56" i="3"/>
  <c r="M34" i="3"/>
  <c r="O34" i="3" s="1"/>
  <c r="M90" i="3"/>
  <c r="M41" i="3"/>
  <c r="M75" i="3"/>
  <c r="M30" i="3"/>
  <c r="M31" i="3"/>
  <c r="O31" i="3" s="1"/>
  <c r="M73" i="3"/>
  <c r="M66" i="3"/>
  <c r="M36" i="3"/>
  <c r="M51" i="3"/>
  <c r="M10" i="3"/>
  <c r="O10" i="3" s="1"/>
  <c r="M61" i="3"/>
  <c r="M27" i="3"/>
  <c r="O27" i="3" s="1"/>
  <c r="M89" i="3"/>
  <c r="M54" i="3"/>
  <c r="M64" i="3"/>
  <c r="M55" i="3"/>
  <c r="M48" i="3"/>
  <c r="M91" i="3"/>
  <c r="M98" i="3"/>
  <c r="M93" i="3"/>
  <c r="M25" i="3"/>
  <c r="O25" i="3" s="1"/>
  <c r="M33" i="3"/>
  <c r="O33" i="3" s="1"/>
  <c r="M13" i="3"/>
  <c r="O13" i="3" s="1"/>
  <c r="M16" i="3"/>
  <c r="O16" i="3" s="1"/>
  <c r="M62" i="3"/>
  <c r="M94" i="3"/>
  <c r="M18" i="3"/>
  <c r="O18" i="3" s="1"/>
  <c r="M72" i="3"/>
  <c r="M101" i="3"/>
  <c r="M52" i="3"/>
  <c r="M68" i="3"/>
  <c r="M84" i="3"/>
  <c r="M100" i="3"/>
  <c r="M47" i="3"/>
  <c r="M63" i="3"/>
  <c r="M95" i="3"/>
  <c r="M20" i="3"/>
  <c r="O20" i="3" s="1"/>
  <c r="M53" i="3"/>
  <c r="M96" i="3"/>
  <c r="M43" i="3"/>
  <c r="M83" i="3"/>
  <c r="M26" i="3"/>
  <c r="M49" i="3"/>
  <c r="M81" i="3"/>
  <c r="M82" i="3"/>
  <c r="M32" i="3"/>
  <c r="O32" i="3" s="1"/>
  <c r="M99" i="3"/>
  <c r="M97" i="3"/>
  <c r="M77" i="3"/>
  <c r="M23" i="3"/>
  <c r="O23" i="3" s="1"/>
  <c r="M39" i="3"/>
  <c r="N9" i="3"/>
  <c r="G11" i="1"/>
  <c r="H11" i="1" s="1"/>
  <c r="I34" i="1"/>
  <c r="G23" i="1"/>
  <c r="I23" i="1" s="1"/>
  <c r="G7" i="1"/>
  <c r="I7" i="1" s="1"/>
  <c r="G15" i="1"/>
  <c r="H15" i="1" s="1"/>
  <c r="G27" i="1"/>
  <c r="H27" i="1" s="1"/>
  <c r="G6" i="1"/>
  <c r="H6" i="1" s="1"/>
  <c r="G19" i="1"/>
  <c r="H19" i="1" s="1"/>
  <c r="G30" i="1"/>
  <c r="I30" i="1" s="1"/>
  <c r="G22" i="1"/>
  <c r="H22" i="1" s="1"/>
  <c r="G18" i="1"/>
  <c r="H18" i="1" s="1"/>
  <c r="G14" i="1"/>
  <c r="I14" i="1" s="1"/>
  <c r="G10" i="1"/>
  <c r="H10" i="1" s="1"/>
  <c r="G33" i="1"/>
  <c r="H33" i="1" s="1"/>
  <c r="G29" i="1"/>
  <c r="I29" i="1" s="1"/>
  <c r="G25" i="1"/>
  <c r="H25" i="1" s="1"/>
  <c r="G21" i="1"/>
  <c r="I21" i="1" s="1"/>
  <c r="G17" i="1"/>
  <c r="I17" i="1" s="1"/>
  <c r="G13" i="1"/>
  <c r="H13" i="1" s="1"/>
  <c r="G9" i="1"/>
  <c r="H9" i="1" s="1"/>
  <c r="G34" i="1"/>
  <c r="H34" i="1" s="1"/>
  <c r="G26" i="1"/>
  <c r="H26" i="1" s="1"/>
  <c r="G32" i="1"/>
  <c r="I32" i="1" s="1"/>
  <c r="G28" i="1"/>
  <c r="H28" i="1" s="1"/>
  <c r="G24" i="1"/>
  <c r="I24" i="1" s="1"/>
  <c r="G20" i="1"/>
  <c r="I20" i="1" s="1"/>
  <c r="G16" i="1"/>
  <c r="H16" i="1" s="1"/>
  <c r="G12" i="1"/>
  <c r="I12" i="1" s="1"/>
  <c r="I5" i="2"/>
  <c r="I7" i="2" s="1"/>
  <c r="D10" i="2" s="1"/>
  <c r="O5" i="3" l="1"/>
  <c r="N5" i="3"/>
  <c r="N19" i="3"/>
  <c r="O19" i="3"/>
  <c r="N8" i="3"/>
  <c r="O8" i="3"/>
  <c r="N30" i="3"/>
  <c r="O30" i="3"/>
  <c r="N29" i="3"/>
  <c r="O29" i="3"/>
  <c r="U17" i="3"/>
  <c r="H20" i="3" s="1"/>
  <c r="N7" i="3"/>
  <c r="N18" i="3"/>
  <c r="N13" i="3"/>
  <c r="N26" i="3"/>
  <c r="N10" i="3"/>
  <c r="N28" i="3"/>
  <c r="N11" i="3"/>
  <c r="N15" i="3"/>
  <c r="N6" i="3"/>
  <c r="N22" i="3"/>
  <c r="N16" i="3"/>
  <c r="N27" i="3"/>
  <c r="N34" i="3"/>
  <c r="N33" i="3"/>
  <c r="N32" i="3"/>
  <c r="N25" i="3"/>
  <c r="N31" i="3"/>
  <c r="N24" i="3"/>
  <c r="N23" i="3"/>
  <c r="N17" i="3"/>
  <c r="N21" i="3"/>
  <c r="N12" i="3"/>
  <c r="N20" i="3"/>
  <c r="N14" i="3"/>
  <c r="I9" i="2"/>
  <c r="D7" i="2" s="1"/>
  <c r="H37" i="1"/>
  <c r="I36" i="1"/>
  <c r="I37" i="1"/>
  <c r="H36" i="1"/>
  <c r="H43" i="1"/>
  <c r="G6" i="3" l="1"/>
  <c r="H6" i="3"/>
  <c r="H7" i="3"/>
  <c r="G7" i="3"/>
  <c r="H11" i="3" s="1"/>
  <c r="I10" i="2"/>
  <c r="D8" i="2" s="1"/>
  <c r="I39" i="1"/>
  <c r="H42" i="1"/>
  <c r="H44" i="1" s="1"/>
  <c r="U5" i="3" l="1"/>
  <c r="U6" i="3"/>
  <c r="H12" i="3"/>
  <c r="U7" i="3" s="1"/>
  <c r="H46" i="1"/>
  <c r="H47" i="1" s="1"/>
  <c r="W6" i="3" l="1"/>
  <c r="W7" i="3" s="1"/>
  <c r="U9" i="3"/>
  <c r="H24" i="3" s="1"/>
  <c r="U10" i="3" l="1"/>
  <c r="H25" i="3" s="1"/>
  <c r="H14" i="3" l="1"/>
  <c r="H15" i="3"/>
</calcChain>
</file>

<file path=xl/sharedStrings.xml><?xml version="1.0" encoding="utf-8"?>
<sst xmlns="http://schemas.openxmlformats.org/spreadsheetml/2006/main" count="108" uniqueCount="71">
  <si>
    <t>Sample A</t>
  </si>
  <si>
    <t>Sample B</t>
  </si>
  <si>
    <t>Difference</t>
  </si>
  <si>
    <t>Absolute difference</t>
  </si>
  <si>
    <t>Ignore</t>
  </si>
  <si>
    <t>Rank</t>
  </si>
  <si>
    <t>positive ranks</t>
  </si>
  <si>
    <t>Negative ranks</t>
  </si>
  <si>
    <t>Sum of ranks:</t>
  </si>
  <si>
    <t>Counts</t>
  </si>
  <si>
    <t>T=</t>
  </si>
  <si>
    <t>N =</t>
  </si>
  <si>
    <t>One tail paired t-test</t>
  </si>
  <si>
    <t>Two tail paired t-test:</t>
  </si>
  <si>
    <t>z-score mean</t>
  </si>
  <si>
    <t>z score sd</t>
  </si>
  <si>
    <t>z-score</t>
  </si>
  <si>
    <t>one tail probability</t>
  </si>
  <si>
    <t>Two tail probability</t>
  </si>
  <si>
    <t>Value of T</t>
  </si>
  <si>
    <t>Sample size N</t>
  </si>
  <si>
    <t>Effect size r</t>
  </si>
  <si>
    <t xml:space="preserve">Effect size r </t>
  </si>
  <si>
    <t>Wilcoxan Matched Pairs Signed-Ranks Test</t>
  </si>
  <si>
    <t>Workings:</t>
  </si>
  <si>
    <t>two tail p =</t>
  </si>
  <si>
    <t>one tail p =</t>
  </si>
  <si>
    <t>remove zero</t>
  </si>
  <si>
    <t>Workings</t>
  </si>
  <si>
    <t>Paired t-test results</t>
  </si>
  <si>
    <t xml:space="preserve">one tail p = </t>
  </si>
  <si>
    <t xml:space="preserve">Two tail p = </t>
  </si>
  <si>
    <t>Wilcoxan's matched pairs sign rank test</t>
  </si>
  <si>
    <t>median</t>
  </si>
  <si>
    <t>A</t>
  </si>
  <si>
    <t>B</t>
  </si>
  <si>
    <t>Mean (average)</t>
  </si>
  <si>
    <t>Standard deviation</t>
  </si>
  <si>
    <t>skewness</t>
  </si>
  <si>
    <t>kurtosis</t>
  </si>
  <si>
    <t>Sign test</t>
  </si>
  <si>
    <t>2 tail</t>
  </si>
  <si>
    <t>Sign test results</t>
  </si>
  <si>
    <t>Summary statistics</t>
  </si>
  <si>
    <t>one tail p=</t>
  </si>
  <si>
    <t>Two tail p=</t>
  </si>
  <si>
    <t>Enter the two data sets into the columns marked Sample A and Sample B. The calculator can cope with up to 100 values. Leave empty cells below your data  blank.</t>
  </si>
  <si>
    <t>1 tail</t>
  </si>
  <si>
    <t>count</t>
  </si>
  <si>
    <t>differences</t>
  </si>
  <si>
    <t>mean</t>
  </si>
  <si>
    <t>stdev</t>
  </si>
  <si>
    <t>skew</t>
  </si>
  <si>
    <t>kurt</t>
  </si>
  <si>
    <t>diffs no zero</t>
  </si>
  <si>
    <t>Summary for differences</t>
  </si>
  <si>
    <t>Independent samples t test</t>
  </si>
  <si>
    <t>Effect size r (paired)</t>
  </si>
  <si>
    <t>t =</t>
  </si>
  <si>
    <t>r =</t>
  </si>
  <si>
    <t>t^2</t>
  </si>
  <si>
    <t xml:space="preserve">two tail </t>
  </si>
  <si>
    <t>one tail</t>
  </si>
  <si>
    <t>deg f</t>
  </si>
  <si>
    <t>pairedt test z score</t>
  </si>
  <si>
    <t>mean SD</t>
  </si>
  <si>
    <t>diff</t>
  </si>
  <si>
    <t>Cohen's d</t>
  </si>
  <si>
    <t>Effect size Cohen's d</t>
  </si>
  <si>
    <t>abs z-score</t>
  </si>
  <si>
    <t>r uses full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</si>
</sst>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78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3" xfId="0" applyBorder="1"/>
    <xf numFmtId="164" fontId="3" fillId="0" borderId="1" xfId="0" applyNumberFormat="1" applyFont="1" applyBorder="1"/>
    <xf numFmtId="2" fontId="2" fillId="0" borderId="0" xfId="0" applyNumberFormat="1" applyFont="1"/>
    <xf numFmtId="164" fontId="3" fillId="0" borderId="2" xfId="0" applyNumberFormat="1" applyFont="1" applyBorder="1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9" xfId="0" applyBorder="1"/>
    <xf numFmtId="0" fontId="0" fillId="0" borderId="10" xfId="0" applyBorder="1"/>
    <xf numFmtId="164" fontId="0" fillId="0" borderId="11" xfId="0" applyNumberFormat="1" applyBorder="1" applyAlignment="1">
      <alignment horizontal="center"/>
    </xf>
    <xf numFmtId="0" fontId="0" fillId="0" borderId="0" xfId="0" applyFont="1" applyBorder="1"/>
    <xf numFmtId="164" fontId="0" fillId="0" borderId="7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Fon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78" fontId="0" fillId="0" borderId="4" xfId="0" applyNumberFormat="1" applyBorder="1"/>
    <xf numFmtId="17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11</xdr:row>
      <xdr:rowOff>38099</xdr:rowOff>
    </xdr:from>
    <xdr:to>
      <xdr:col>4</xdr:col>
      <xdr:colOff>333375</xdr:colOff>
      <xdr:row>19</xdr:row>
      <xdr:rowOff>47625</xdr:rowOff>
    </xdr:to>
    <xdr:sp macro="" textlink="">
      <xdr:nvSpPr>
        <xdr:cNvPr id="2" name="TextBox 1"/>
        <xdr:cNvSpPr txBox="1"/>
      </xdr:nvSpPr>
      <xdr:spPr>
        <a:xfrm>
          <a:off x="581024" y="2771774"/>
          <a:ext cx="4162426" cy="1533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Enter the sample size in the first box. This is the number of cases where there is a difference. Enter the Wilcoxan T-value in the second box. The probabilities are calculated using the approximtion to the normal distribution,</a:t>
          </a:r>
          <a:r>
            <a:rPr lang="en-GB" sz="1400" baseline="0"/>
            <a:t> which for this test works well even with small samples.</a:t>
          </a:r>
          <a:endParaRPr lang="en-GB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49"/>
  <sheetViews>
    <sheetView workbookViewId="0">
      <selection activeCell="C5" sqref="C5:D34"/>
    </sheetView>
  </sheetViews>
  <sheetFormatPr defaultRowHeight="15" x14ac:dyDescent="0.25"/>
  <cols>
    <col min="1" max="1" width="14" customWidth="1"/>
    <col min="5" max="5" width="10.28515625" customWidth="1"/>
    <col min="6" max="6" width="10.42578125" customWidth="1"/>
    <col min="7" max="8" width="10.140625" customWidth="1"/>
    <col min="9" max="9" width="10.42578125" customWidth="1"/>
    <col min="12" max="12" width="14" customWidth="1"/>
    <col min="16" max="16" width="10.28515625" customWidth="1"/>
    <col min="17" max="17" width="10.42578125" customWidth="1"/>
    <col min="18" max="19" width="10.140625" customWidth="1"/>
    <col min="20" max="20" width="10.42578125" customWidth="1"/>
  </cols>
  <sheetData>
    <row r="4" spans="2:20" ht="29.25" customHeight="1" x14ac:dyDescent="0.25">
      <c r="C4" s="3" t="s">
        <v>0</v>
      </c>
      <c r="D4" s="3" t="s">
        <v>1</v>
      </c>
      <c r="E4" s="3" t="s">
        <v>2</v>
      </c>
      <c r="F4" s="3" t="s">
        <v>3</v>
      </c>
      <c r="G4" s="3" t="s">
        <v>5</v>
      </c>
      <c r="H4" s="3" t="s">
        <v>6</v>
      </c>
      <c r="I4" s="3" t="s">
        <v>7</v>
      </c>
      <c r="N4" s="3"/>
      <c r="O4" s="3"/>
      <c r="P4" s="3"/>
      <c r="Q4" s="3"/>
      <c r="R4" s="3"/>
      <c r="S4" s="3"/>
      <c r="T4" s="3"/>
    </row>
    <row r="5" spans="2:20" x14ac:dyDescent="0.25">
      <c r="B5">
        <v>1</v>
      </c>
      <c r="C5">
        <v>17</v>
      </c>
      <c r="D5">
        <v>17</v>
      </c>
      <c r="E5">
        <f t="shared" ref="E5:E34" si="0">D5-C5</f>
        <v>0</v>
      </c>
      <c r="F5">
        <f t="shared" ref="F5:F34" si="1">ABS(E5)</f>
        <v>0</v>
      </c>
      <c r="G5" t="s">
        <v>4</v>
      </c>
    </row>
    <row r="6" spans="2:20" x14ac:dyDescent="0.25">
      <c r="B6">
        <v>2</v>
      </c>
      <c r="C6">
        <v>23</v>
      </c>
      <c r="D6">
        <v>24</v>
      </c>
      <c r="E6">
        <f t="shared" si="0"/>
        <v>1</v>
      </c>
      <c r="F6">
        <f t="shared" si="1"/>
        <v>1</v>
      </c>
      <c r="G6">
        <f>_xlfn.RANK.AVG(F6,F$6:F34,1)</f>
        <v>1</v>
      </c>
      <c r="H6">
        <f>IF(E6&gt;0,G6,FALSE)</f>
        <v>1</v>
      </c>
      <c r="I6" t="b">
        <f>IF(E6&lt;0,G6,FALSE)</f>
        <v>0</v>
      </c>
    </row>
    <row r="7" spans="2:20" x14ac:dyDescent="0.25">
      <c r="B7">
        <v>3</v>
      </c>
      <c r="C7">
        <v>62</v>
      </c>
      <c r="D7">
        <v>58</v>
      </c>
      <c r="E7">
        <f t="shared" si="0"/>
        <v>-4</v>
      </c>
      <c r="F7">
        <f t="shared" si="1"/>
        <v>4</v>
      </c>
      <c r="G7">
        <f>_xlfn.RANK.AVG(F7,F$6:F35,1)</f>
        <v>2</v>
      </c>
      <c r="H7" t="b">
        <f t="shared" ref="H7:H34" si="2">IF(E7&gt;0,G7,FALSE)</f>
        <v>0</v>
      </c>
      <c r="I7">
        <f t="shared" ref="I7:I34" si="3">IF(E7&lt;0,G7,FALSE)</f>
        <v>2</v>
      </c>
    </row>
    <row r="8" spans="2:20" x14ac:dyDescent="0.25">
      <c r="B8">
        <v>4</v>
      </c>
      <c r="C8">
        <v>61</v>
      </c>
      <c r="D8">
        <v>55</v>
      </c>
      <c r="E8">
        <f t="shared" si="0"/>
        <v>-6</v>
      </c>
      <c r="F8">
        <f t="shared" si="1"/>
        <v>6</v>
      </c>
      <c r="G8">
        <f>_xlfn.RANK.AVG(F8,F$6:F36,1)</f>
        <v>3</v>
      </c>
      <c r="H8" t="b">
        <f t="shared" si="2"/>
        <v>0</v>
      </c>
      <c r="I8">
        <f t="shared" si="3"/>
        <v>3</v>
      </c>
    </row>
    <row r="9" spans="2:20" x14ac:dyDescent="0.25">
      <c r="B9">
        <v>5</v>
      </c>
      <c r="C9">
        <v>59</v>
      </c>
      <c r="D9">
        <v>71</v>
      </c>
      <c r="E9">
        <f t="shared" si="0"/>
        <v>12</v>
      </c>
      <c r="F9">
        <f t="shared" si="1"/>
        <v>12</v>
      </c>
      <c r="G9">
        <f>_xlfn.RANK.AVG(F9,F$6:F37,1)</f>
        <v>4</v>
      </c>
      <c r="H9">
        <f t="shared" si="2"/>
        <v>4</v>
      </c>
      <c r="I9" t="b">
        <f t="shared" si="3"/>
        <v>0</v>
      </c>
    </row>
    <row r="10" spans="2:20" x14ac:dyDescent="0.25">
      <c r="B10">
        <v>6</v>
      </c>
      <c r="C10">
        <v>43</v>
      </c>
      <c r="D10">
        <v>57</v>
      </c>
      <c r="E10">
        <f t="shared" si="0"/>
        <v>14</v>
      </c>
      <c r="F10">
        <f t="shared" si="1"/>
        <v>14</v>
      </c>
      <c r="G10">
        <f>_xlfn.RANK.AVG(F10,F$6:F38,1)</f>
        <v>5</v>
      </c>
      <c r="H10">
        <f t="shared" si="2"/>
        <v>5</v>
      </c>
      <c r="I10" t="b">
        <f t="shared" si="3"/>
        <v>0</v>
      </c>
    </row>
    <row r="11" spans="2:20" x14ac:dyDescent="0.25">
      <c r="B11">
        <v>7</v>
      </c>
      <c r="C11">
        <v>65</v>
      </c>
      <c r="D11">
        <v>80</v>
      </c>
      <c r="E11">
        <f t="shared" si="0"/>
        <v>15</v>
      </c>
      <c r="F11">
        <f t="shared" si="1"/>
        <v>15</v>
      </c>
      <c r="G11">
        <f>_xlfn.RANK.AVG(F11,F$6:F39,1)</f>
        <v>6</v>
      </c>
      <c r="H11">
        <f t="shared" si="2"/>
        <v>6</v>
      </c>
      <c r="I11" t="b">
        <f t="shared" si="3"/>
        <v>0</v>
      </c>
    </row>
    <row r="12" spans="2:20" x14ac:dyDescent="0.25">
      <c r="B12">
        <v>8</v>
      </c>
      <c r="C12">
        <v>77</v>
      </c>
      <c r="D12">
        <v>60</v>
      </c>
      <c r="E12">
        <f t="shared" si="0"/>
        <v>-17</v>
      </c>
      <c r="F12">
        <f t="shared" si="1"/>
        <v>17</v>
      </c>
      <c r="G12">
        <f>_xlfn.RANK.AVG(F12,F$6:F40,1)</f>
        <v>7</v>
      </c>
      <c r="H12" t="b">
        <f t="shared" si="2"/>
        <v>0</v>
      </c>
      <c r="I12">
        <f t="shared" si="3"/>
        <v>7</v>
      </c>
    </row>
    <row r="13" spans="2:20" x14ac:dyDescent="0.25">
      <c r="B13">
        <v>9</v>
      </c>
      <c r="C13">
        <v>51</v>
      </c>
      <c r="D13">
        <v>70</v>
      </c>
      <c r="E13">
        <f t="shared" si="0"/>
        <v>19</v>
      </c>
      <c r="F13">
        <f t="shared" si="1"/>
        <v>19</v>
      </c>
      <c r="G13">
        <f>_xlfn.RANK.AVG(F13,F$6:F41,1)</f>
        <v>8.5</v>
      </c>
      <c r="H13">
        <f t="shared" si="2"/>
        <v>8.5</v>
      </c>
      <c r="I13" t="b">
        <f t="shared" si="3"/>
        <v>0</v>
      </c>
    </row>
    <row r="14" spans="2:20" x14ac:dyDescent="0.25">
      <c r="B14">
        <v>10</v>
      </c>
      <c r="C14">
        <v>92</v>
      </c>
      <c r="D14">
        <v>73</v>
      </c>
      <c r="E14">
        <f t="shared" si="0"/>
        <v>-19</v>
      </c>
      <c r="F14">
        <f t="shared" si="1"/>
        <v>19</v>
      </c>
      <c r="G14">
        <f>_xlfn.RANK.AVG(F14,F$6:F42,1)</f>
        <v>8.5</v>
      </c>
      <c r="H14" t="b">
        <f t="shared" si="2"/>
        <v>0</v>
      </c>
      <c r="I14">
        <f t="shared" si="3"/>
        <v>8.5</v>
      </c>
    </row>
    <row r="15" spans="2:20" x14ac:dyDescent="0.25">
      <c r="B15">
        <v>11</v>
      </c>
      <c r="C15">
        <v>40</v>
      </c>
      <c r="D15">
        <v>61</v>
      </c>
      <c r="E15">
        <f t="shared" si="0"/>
        <v>21</v>
      </c>
      <c r="F15">
        <f t="shared" si="1"/>
        <v>21</v>
      </c>
      <c r="G15">
        <f>_xlfn.RANK.AVG(F15,F$6:F43,1)</f>
        <v>10</v>
      </c>
      <c r="H15">
        <f t="shared" si="2"/>
        <v>10</v>
      </c>
      <c r="I15" t="b">
        <f t="shared" si="3"/>
        <v>0</v>
      </c>
    </row>
    <row r="16" spans="2:20" x14ac:dyDescent="0.25">
      <c r="B16">
        <v>12</v>
      </c>
      <c r="C16">
        <v>18</v>
      </c>
      <c r="D16">
        <v>40</v>
      </c>
      <c r="E16">
        <f t="shared" si="0"/>
        <v>22</v>
      </c>
      <c r="F16">
        <f t="shared" si="1"/>
        <v>22</v>
      </c>
      <c r="G16">
        <f>_xlfn.RANK.AVG(F16,F$6:F44,1)</f>
        <v>11</v>
      </c>
      <c r="H16">
        <f t="shared" si="2"/>
        <v>11</v>
      </c>
      <c r="I16" t="b">
        <f t="shared" si="3"/>
        <v>0</v>
      </c>
    </row>
    <row r="17" spans="2:9" x14ac:dyDescent="0.25">
      <c r="B17">
        <v>13</v>
      </c>
      <c r="C17">
        <v>74</v>
      </c>
      <c r="D17">
        <v>46</v>
      </c>
      <c r="E17">
        <f t="shared" si="0"/>
        <v>-28</v>
      </c>
      <c r="F17">
        <f t="shared" si="1"/>
        <v>28</v>
      </c>
      <c r="G17">
        <f>_xlfn.RANK.AVG(F17,F$6:F45,1)</f>
        <v>12</v>
      </c>
      <c r="H17" t="b">
        <f t="shared" si="2"/>
        <v>0</v>
      </c>
      <c r="I17">
        <f t="shared" si="3"/>
        <v>12</v>
      </c>
    </row>
    <row r="18" spans="2:9" x14ac:dyDescent="0.25">
      <c r="B18">
        <v>14</v>
      </c>
      <c r="C18">
        <v>45</v>
      </c>
      <c r="D18">
        <v>74</v>
      </c>
      <c r="E18">
        <f t="shared" si="0"/>
        <v>29</v>
      </c>
      <c r="F18">
        <f t="shared" si="1"/>
        <v>29</v>
      </c>
      <c r="G18">
        <f>_xlfn.RANK.AVG(F18,F$6:F46,1)</f>
        <v>13</v>
      </c>
      <c r="H18">
        <f t="shared" si="2"/>
        <v>13</v>
      </c>
      <c r="I18" t="b">
        <f t="shared" si="3"/>
        <v>0</v>
      </c>
    </row>
    <row r="19" spans="2:9" x14ac:dyDescent="0.25">
      <c r="B19">
        <v>15</v>
      </c>
      <c r="C19">
        <v>31</v>
      </c>
      <c r="D19">
        <v>61</v>
      </c>
      <c r="E19">
        <f t="shared" si="0"/>
        <v>30</v>
      </c>
      <c r="F19">
        <f t="shared" si="1"/>
        <v>30</v>
      </c>
      <c r="G19">
        <f>_xlfn.RANK.AVG(F19,F$6:F47,1)</f>
        <v>14</v>
      </c>
      <c r="H19">
        <f t="shared" si="2"/>
        <v>14</v>
      </c>
      <c r="I19" t="b">
        <f t="shared" si="3"/>
        <v>0</v>
      </c>
    </row>
    <row r="20" spans="2:9" x14ac:dyDescent="0.25">
      <c r="B20">
        <v>16</v>
      </c>
      <c r="C20">
        <v>86</v>
      </c>
      <c r="D20">
        <v>55</v>
      </c>
      <c r="E20">
        <f t="shared" si="0"/>
        <v>-31</v>
      </c>
      <c r="F20">
        <f t="shared" si="1"/>
        <v>31</v>
      </c>
      <c r="G20">
        <f>_xlfn.RANK.AVG(F20,F$6:F48,1)</f>
        <v>15</v>
      </c>
      <c r="H20" t="b">
        <f t="shared" si="2"/>
        <v>0</v>
      </c>
      <c r="I20">
        <f t="shared" si="3"/>
        <v>15</v>
      </c>
    </row>
    <row r="21" spans="2:9" x14ac:dyDescent="0.25">
      <c r="B21">
        <v>17</v>
      </c>
      <c r="C21">
        <v>58</v>
      </c>
      <c r="D21">
        <v>26</v>
      </c>
      <c r="E21">
        <f t="shared" si="0"/>
        <v>-32</v>
      </c>
      <c r="F21">
        <f t="shared" si="1"/>
        <v>32</v>
      </c>
      <c r="G21">
        <f>_xlfn.RANK.AVG(F21,F$6:F49,1)</f>
        <v>16</v>
      </c>
      <c r="H21" t="b">
        <f t="shared" si="2"/>
        <v>0</v>
      </c>
      <c r="I21">
        <f t="shared" si="3"/>
        <v>16</v>
      </c>
    </row>
    <row r="22" spans="2:9" x14ac:dyDescent="0.25">
      <c r="B22">
        <v>18</v>
      </c>
      <c r="C22">
        <v>65</v>
      </c>
      <c r="D22">
        <v>98</v>
      </c>
      <c r="E22">
        <f t="shared" si="0"/>
        <v>33</v>
      </c>
      <c r="F22">
        <f t="shared" si="1"/>
        <v>33</v>
      </c>
      <c r="G22">
        <f>_xlfn.RANK.AVG(F22,F$6:F50,1)</f>
        <v>17</v>
      </c>
      <c r="H22">
        <f t="shared" si="2"/>
        <v>17</v>
      </c>
      <c r="I22" t="b">
        <f t="shared" si="3"/>
        <v>0</v>
      </c>
    </row>
    <row r="23" spans="2:9" x14ac:dyDescent="0.25">
      <c r="B23">
        <v>19</v>
      </c>
      <c r="C23">
        <v>59</v>
      </c>
      <c r="D23">
        <v>24</v>
      </c>
      <c r="E23">
        <f t="shared" si="0"/>
        <v>-35</v>
      </c>
      <c r="F23">
        <f t="shared" si="1"/>
        <v>35</v>
      </c>
      <c r="G23">
        <f>_xlfn.RANK.AVG(F23,F$6:F51,1)</f>
        <v>18</v>
      </c>
      <c r="H23" t="b">
        <f t="shared" si="2"/>
        <v>0</v>
      </c>
      <c r="I23">
        <f t="shared" si="3"/>
        <v>18</v>
      </c>
    </row>
    <row r="24" spans="2:9" x14ac:dyDescent="0.25">
      <c r="B24">
        <v>20</v>
      </c>
      <c r="C24">
        <v>72</v>
      </c>
      <c r="D24">
        <v>35</v>
      </c>
      <c r="E24">
        <f t="shared" si="0"/>
        <v>-37</v>
      </c>
      <c r="F24">
        <f t="shared" si="1"/>
        <v>37</v>
      </c>
      <c r="G24">
        <f>_xlfn.RANK.AVG(F24,F$6:F52,1)</f>
        <v>20</v>
      </c>
      <c r="H24" t="b">
        <f t="shared" si="2"/>
        <v>0</v>
      </c>
      <c r="I24">
        <f t="shared" si="3"/>
        <v>20</v>
      </c>
    </row>
    <row r="25" spans="2:9" x14ac:dyDescent="0.25">
      <c r="B25">
        <v>21</v>
      </c>
      <c r="C25">
        <v>1</v>
      </c>
      <c r="D25">
        <v>38</v>
      </c>
      <c r="E25">
        <f t="shared" si="0"/>
        <v>37</v>
      </c>
      <c r="F25">
        <f t="shared" si="1"/>
        <v>37</v>
      </c>
      <c r="G25">
        <f>_xlfn.RANK.AVG(F25,F$6:F53,1)</f>
        <v>20</v>
      </c>
      <c r="H25">
        <f t="shared" si="2"/>
        <v>20</v>
      </c>
      <c r="I25" t="b">
        <f t="shared" si="3"/>
        <v>0</v>
      </c>
    </row>
    <row r="26" spans="2:9" x14ac:dyDescent="0.25">
      <c r="B26">
        <v>22</v>
      </c>
      <c r="C26">
        <v>46</v>
      </c>
      <c r="D26">
        <v>83</v>
      </c>
      <c r="E26">
        <f t="shared" si="0"/>
        <v>37</v>
      </c>
      <c r="F26">
        <f t="shared" si="1"/>
        <v>37</v>
      </c>
      <c r="G26">
        <f>_xlfn.RANK.AVG(F26,F$6:F54,1)</f>
        <v>20</v>
      </c>
      <c r="H26">
        <f t="shared" si="2"/>
        <v>20</v>
      </c>
      <c r="I26" t="b">
        <f t="shared" si="3"/>
        <v>0</v>
      </c>
    </row>
    <row r="27" spans="2:9" x14ac:dyDescent="0.25">
      <c r="B27">
        <v>23</v>
      </c>
      <c r="C27">
        <v>58</v>
      </c>
      <c r="D27">
        <v>98</v>
      </c>
      <c r="E27">
        <f t="shared" si="0"/>
        <v>40</v>
      </c>
      <c r="F27">
        <f t="shared" si="1"/>
        <v>40</v>
      </c>
      <c r="G27">
        <f>_xlfn.RANK.AVG(F27,F$6:F55,1)</f>
        <v>22</v>
      </c>
      <c r="H27">
        <f t="shared" si="2"/>
        <v>22</v>
      </c>
      <c r="I27" t="b">
        <f t="shared" si="3"/>
        <v>0</v>
      </c>
    </row>
    <row r="28" spans="2:9" x14ac:dyDescent="0.25">
      <c r="B28">
        <v>24</v>
      </c>
      <c r="C28">
        <v>19</v>
      </c>
      <c r="D28">
        <v>69</v>
      </c>
      <c r="E28">
        <f t="shared" si="0"/>
        <v>50</v>
      </c>
      <c r="F28">
        <f t="shared" si="1"/>
        <v>50</v>
      </c>
      <c r="G28">
        <f>_xlfn.RANK.AVG(F28,F$6:F56,1)</f>
        <v>23.5</v>
      </c>
      <c r="H28">
        <f t="shared" si="2"/>
        <v>23.5</v>
      </c>
      <c r="I28" t="b">
        <f t="shared" si="3"/>
        <v>0</v>
      </c>
    </row>
    <row r="29" spans="2:9" x14ac:dyDescent="0.25">
      <c r="B29">
        <v>25</v>
      </c>
      <c r="C29">
        <v>57</v>
      </c>
      <c r="D29">
        <v>7</v>
      </c>
      <c r="E29">
        <f t="shared" si="0"/>
        <v>-50</v>
      </c>
      <c r="F29">
        <f t="shared" si="1"/>
        <v>50</v>
      </c>
      <c r="G29">
        <f>_xlfn.RANK.AVG(F29,F$6:F57,1)</f>
        <v>23.5</v>
      </c>
      <c r="H29" t="b">
        <f t="shared" si="2"/>
        <v>0</v>
      </c>
      <c r="I29">
        <f t="shared" si="3"/>
        <v>23.5</v>
      </c>
    </row>
    <row r="30" spans="2:9" x14ac:dyDescent="0.25">
      <c r="B30">
        <v>26</v>
      </c>
      <c r="C30">
        <v>93</v>
      </c>
      <c r="D30">
        <v>32</v>
      </c>
      <c r="E30">
        <f t="shared" si="0"/>
        <v>-61</v>
      </c>
      <c r="F30">
        <f t="shared" si="1"/>
        <v>61</v>
      </c>
      <c r="G30">
        <f>_xlfn.RANK.AVG(F30,F$6:F58,1)</f>
        <v>25</v>
      </c>
      <c r="H30" t="b">
        <f t="shared" si="2"/>
        <v>0</v>
      </c>
      <c r="I30">
        <f t="shared" si="3"/>
        <v>25</v>
      </c>
    </row>
    <row r="31" spans="2:9" x14ac:dyDescent="0.25">
      <c r="B31">
        <v>27</v>
      </c>
      <c r="C31">
        <v>76</v>
      </c>
      <c r="D31">
        <v>12</v>
      </c>
      <c r="E31">
        <f t="shared" si="0"/>
        <v>-64</v>
      </c>
      <c r="F31">
        <f t="shared" si="1"/>
        <v>64</v>
      </c>
      <c r="G31">
        <f>_xlfn.RANK.AVG(F31,F$6:F59,1)</f>
        <v>26</v>
      </c>
      <c r="H31" t="b">
        <f t="shared" si="2"/>
        <v>0</v>
      </c>
      <c r="I31">
        <f t="shared" si="3"/>
        <v>26</v>
      </c>
    </row>
    <row r="32" spans="2:9" x14ac:dyDescent="0.25">
      <c r="B32">
        <v>28</v>
      </c>
      <c r="C32">
        <v>90</v>
      </c>
      <c r="D32">
        <v>25</v>
      </c>
      <c r="E32">
        <f t="shared" si="0"/>
        <v>-65</v>
      </c>
      <c r="F32">
        <f t="shared" si="1"/>
        <v>65</v>
      </c>
      <c r="G32">
        <f>_xlfn.RANK.AVG(F32,F$6:F60,1)</f>
        <v>27</v>
      </c>
      <c r="H32" t="b">
        <f t="shared" si="2"/>
        <v>0</v>
      </c>
      <c r="I32">
        <f t="shared" si="3"/>
        <v>27</v>
      </c>
    </row>
    <row r="33" spans="1:20" x14ac:dyDescent="0.25">
      <c r="B33">
        <v>29</v>
      </c>
      <c r="C33">
        <v>17</v>
      </c>
      <c r="D33">
        <v>99</v>
      </c>
      <c r="E33">
        <f t="shared" si="0"/>
        <v>82</v>
      </c>
      <c r="F33">
        <f t="shared" si="1"/>
        <v>82</v>
      </c>
      <c r="G33">
        <f>_xlfn.RANK.AVG(F33,F$6:F61,1)</f>
        <v>28</v>
      </c>
      <c r="H33">
        <f t="shared" si="2"/>
        <v>28</v>
      </c>
      <c r="I33" t="b">
        <f t="shared" si="3"/>
        <v>0</v>
      </c>
    </row>
    <row r="34" spans="1:20" x14ac:dyDescent="0.25">
      <c r="B34">
        <v>30</v>
      </c>
      <c r="C34">
        <v>13</v>
      </c>
      <c r="D34">
        <v>97</v>
      </c>
      <c r="E34">
        <f t="shared" si="0"/>
        <v>84</v>
      </c>
      <c r="F34">
        <f t="shared" si="1"/>
        <v>84</v>
      </c>
      <c r="G34">
        <f>_xlfn.RANK.AVG(F34,F$6:F62,1)</f>
        <v>29</v>
      </c>
      <c r="H34">
        <f t="shared" si="2"/>
        <v>29</v>
      </c>
      <c r="I34" t="b">
        <f t="shared" si="3"/>
        <v>0</v>
      </c>
    </row>
    <row r="36" spans="1:20" x14ac:dyDescent="0.25">
      <c r="F36" t="s">
        <v>8</v>
      </c>
      <c r="H36">
        <f>SUM(H6:H34)</f>
        <v>232</v>
      </c>
      <c r="I36">
        <f>SUM(I6:I34)</f>
        <v>203</v>
      </c>
    </row>
    <row r="37" spans="1:20" x14ac:dyDescent="0.25">
      <c r="F37" t="s">
        <v>9</v>
      </c>
      <c r="H37">
        <f>COUNT(H5:H34)</f>
        <v>16</v>
      </c>
      <c r="I37">
        <f>COUNT(I5:I34)</f>
        <v>13</v>
      </c>
    </row>
    <row r="39" spans="1:20" ht="18.75" x14ac:dyDescent="0.3">
      <c r="A39" t="s">
        <v>13</v>
      </c>
      <c r="C39" s="5">
        <f>_xlfn.T.TEST(C5:C34,D5:D34,2,1)</f>
        <v>0.72582534596883563</v>
      </c>
      <c r="H39" s="2" t="s">
        <v>10</v>
      </c>
      <c r="I39" s="2">
        <f>MIN(H36:I36)</f>
        <v>203</v>
      </c>
      <c r="N39" s="5"/>
      <c r="S39" s="2"/>
      <c r="T39" s="2"/>
    </row>
    <row r="40" spans="1:20" ht="18.75" x14ac:dyDescent="0.3">
      <c r="A40" t="s">
        <v>12</v>
      </c>
      <c r="C40" s="5">
        <f>_xlfn.T.TEST(C5:C34,D5:D34,1,1)</f>
        <v>0.36291267298441782</v>
      </c>
      <c r="H40" s="2" t="s">
        <v>11</v>
      </c>
      <c r="I40" s="2">
        <f>SUM(H37:I37)</f>
        <v>29</v>
      </c>
      <c r="N40" s="5"/>
      <c r="S40" s="2"/>
      <c r="T40" s="2"/>
    </row>
    <row r="42" spans="1:20" x14ac:dyDescent="0.25">
      <c r="F42" t="s">
        <v>14</v>
      </c>
      <c r="H42" s="5">
        <f>(I40*(I40+1))/4</f>
        <v>217.5</v>
      </c>
      <c r="S42" s="5"/>
    </row>
    <row r="43" spans="1:20" x14ac:dyDescent="0.25">
      <c r="F43" t="s">
        <v>15</v>
      </c>
      <c r="H43" s="5">
        <f>SQRT((I40*(I40+1)*(2*I40+1))/24)</f>
        <v>46.246621498224059</v>
      </c>
      <c r="S43" s="5"/>
    </row>
    <row r="44" spans="1:20" x14ac:dyDescent="0.25">
      <c r="F44" t="s">
        <v>16</v>
      </c>
      <c r="H44" s="4">
        <f>(I39-H42)/H43</f>
        <v>-0.31353641693711232</v>
      </c>
      <c r="S44" s="4"/>
    </row>
    <row r="46" spans="1:20" x14ac:dyDescent="0.25">
      <c r="F46" t="s">
        <v>17</v>
      </c>
      <c r="H46" s="4">
        <f>_xlfn.NORM.S.DIST(H44,TRUE)</f>
        <v>0.37693657884485232</v>
      </c>
      <c r="S46" s="4"/>
    </row>
    <row r="47" spans="1:20" x14ac:dyDescent="0.25">
      <c r="F47" t="s">
        <v>18</v>
      </c>
      <c r="H47" s="4">
        <f>H46*2</f>
        <v>0.75387315768970464</v>
      </c>
      <c r="S47" s="4"/>
    </row>
    <row r="49" spans="6:8" x14ac:dyDescent="0.25">
      <c r="F49" t="s">
        <v>21</v>
      </c>
      <c r="H49" s="4">
        <f>H44/(I40^0.5)</f>
        <v>-5.8222250973958209E-2</v>
      </c>
    </row>
  </sheetData>
  <sortState ref="B5:F34">
    <sortCondition ref="F5:F34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abSelected="1" topLeftCell="A10" workbookViewId="0">
      <selection activeCell="W11" sqref="W11"/>
    </sheetView>
  </sheetViews>
  <sheetFormatPr defaultRowHeight="15" x14ac:dyDescent="0.25"/>
  <cols>
    <col min="8" max="8" width="10.42578125" customWidth="1"/>
    <col min="10" max="10" width="10.28515625" customWidth="1"/>
    <col min="11" max="12" width="10.42578125" customWidth="1"/>
    <col min="13" max="14" width="10.140625" customWidth="1"/>
    <col min="15" max="18" width="10.42578125" customWidth="1"/>
    <col min="23" max="23" width="13.42578125" customWidth="1"/>
  </cols>
  <sheetData>
    <row r="1" spans="1:23" x14ac:dyDescent="0.25">
      <c r="A1" s="28" t="s">
        <v>46</v>
      </c>
      <c r="B1" s="28"/>
      <c r="C1" s="28"/>
      <c r="D1" s="28"/>
      <c r="E1" s="28"/>
      <c r="F1" s="28"/>
      <c r="G1" s="28"/>
      <c r="H1" s="28"/>
    </row>
    <row r="2" spans="1:23" x14ac:dyDescent="0.25">
      <c r="A2" s="28"/>
      <c r="B2" s="28"/>
      <c r="C2" s="28"/>
      <c r="D2" s="28"/>
      <c r="E2" s="28"/>
      <c r="F2" s="28"/>
      <c r="G2" s="28"/>
      <c r="H2" s="28"/>
      <c r="J2" t="s">
        <v>28</v>
      </c>
    </row>
    <row r="3" spans="1:23" x14ac:dyDescent="0.25">
      <c r="A3" s="28"/>
      <c r="B3" s="28"/>
      <c r="C3" s="28"/>
      <c r="D3" s="28"/>
      <c r="E3" s="28"/>
      <c r="F3" s="28"/>
      <c r="G3" s="28"/>
      <c r="H3" s="28"/>
    </row>
    <row r="4" spans="1:23" ht="30" x14ac:dyDescent="0.25">
      <c r="B4" s="14" t="s">
        <v>0</v>
      </c>
      <c r="C4" s="14" t="s">
        <v>1</v>
      </c>
      <c r="J4" s="3" t="s">
        <v>2</v>
      </c>
      <c r="K4" s="3" t="s">
        <v>3</v>
      </c>
      <c r="L4" s="3" t="s">
        <v>27</v>
      </c>
      <c r="M4" s="3" t="s">
        <v>5</v>
      </c>
      <c r="N4" s="3" t="s">
        <v>6</v>
      </c>
      <c r="O4" s="3" t="s">
        <v>7</v>
      </c>
      <c r="P4" s="3"/>
      <c r="Q4" s="3" t="s">
        <v>54</v>
      </c>
      <c r="R4" s="3"/>
    </row>
    <row r="5" spans="1:23" x14ac:dyDescent="0.25">
      <c r="A5">
        <v>1</v>
      </c>
      <c r="B5">
        <v>60</v>
      </c>
      <c r="C5">
        <v>58</v>
      </c>
      <c r="J5">
        <f>B5-C5</f>
        <v>2</v>
      </c>
      <c r="K5">
        <f>ABS(J5)</f>
        <v>2</v>
      </c>
      <c r="L5">
        <f>IF(K5&gt;0,K5,FALSE)</f>
        <v>2</v>
      </c>
      <c r="M5">
        <f>_xlfn.RANK.AVG(L5,L$5:L$104,1)</f>
        <v>14.5</v>
      </c>
      <c r="N5">
        <f>IF(J5&gt;0,M5,FALSE)</f>
        <v>14.5</v>
      </c>
      <c r="O5" t="b">
        <f>IF(J5&lt;0,M5,FALSE)</f>
        <v>0</v>
      </c>
      <c r="Q5">
        <f>IF(SUM(B5:C5)&gt;0,J5,FALSE)</f>
        <v>2</v>
      </c>
      <c r="S5" t="s">
        <v>14</v>
      </c>
      <c r="U5" s="5">
        <f>(H11*(H11+1))/4</f>
        <v>217.5</v>
      </c>
    </row>
    <row r="6" spans="1:23" x14ac:dyDescent="0.25">
      <c r="A6">
        <v>2</v>
      </c>
      <c r="B6">
        <v>66</v>
      </c>
      <c r="C6">
        <v>65</v>
      </c>
      <c r="E6" t="s">
        <v>8</v>
      </c>
      <c r="G6">
        <f>SUM(N5:N104)</f>
        <v>49</v>
      </c>
      <c r="H6">
        <f>SUM(O5:O104)</f>
        <v>386</v>
      </c>
      <c r="J6">
        <f t="shared" ref="J6:J69" si="0">B6-C6</f>
        <v>1</v>
      </c>
      <c r="K6">
        <f t="shared" ref="K5:K39" si="1">ABS(J6)</f>
        <v>1</v>
      </c>
      <c r="L6">
        <f t="shared" ref="L5:L69" si="2">IF(K6&gt;0,K6,FALSE)</f>
        <v>1</v>
      </c>
      <c r="M6">
        <f>_xlfn.RANK.AVG(L6,L$5:L$104,1)</f>
        <v>5</v>
      </c>
      <c r="N6">
        <f>IF(J6&gt;0,M6,FALSE)</f>
        <v>5</v>
      </c>
      <c r="O6" t="b">
        <f t="shared" ref="O6:O69" si="3">IF(J6&lt;0,M6,FALSE)</f>
        <v>0</v>
      </c>
      <c r="Q6">
        <f t="shared" ref="Q6:Q69" si="4">IF(SUM(B6:C6)&gt;0,J6,FALSE)</f>
        <v>1</v>
      </c>
      <c r="S6" t="s">
        <v>15</v>
      </c>
      <c r="U6" s="5">
        <f>SQRT((H11*(H11+1)*(2*H11+1))/24)</f>
        <v>46.246621498224059</v>
      </c>
      <c r="V6" t="s">
        <v>47</v>
      </c>
      <c r="W6" s="32">
        <f>1-_xlfn.NORM.S.DIST(U7,TRUE)</f>
        <v>1.3447291441337494E-4</v>
      </c>
    </row>
    <row r="7" spans="1:23" x14ac:dyDescent="0.25">
      <c r="A7">
        <v>3</v>
      </c>
      <c r="B7">
        <v>67</v>
      </c>
      <c r="C7">
        <v>71</v>
      </c>
      <c r="E7" t="s">
        <v>9</v>
      </c>
      <c r="G7">
        <f>COUNT(N5:N104)</f>
        <v>6</v>
      </c>
      <c r="H7">
        <f>COUNT(O5:O104)</f>
        <v>23</v>
      </c>
      <c r="J7">
        <f t="shared" si="0"/>
        <v>-4</v>
      </c>
      <c r="K7">
        <f t="shared" si="1"/>
        <v>4</v>
      </c>
      <c r="L7">
        <f t="shared" si="2"/>
        <v>4</v>
      </c>
      <c r="M7">
        <f t="shared" ref="M5:M36" si="5">_xlfn.RANK.AVG(L7,L$5:L$104,1)</f>
        <v>26.5</v>
      </c>
      <c r="N7" t="b">
        <f t="shared" ref="N7:N70" si="6">IF(J7&gt;0,M7,FALSE)</f>
        <v>0</v>
      </c>
      <c r="O7">
        <f t="shared" si="3"/>
        <v>26.5</v>
      </c>
      <c r="Q7">
        <f t="shared" si="4"/>
        <v>-4</v>
      </c>
      <c r="S7" t="s">
        <v>69</v>
      </c>
      <c r="U7" s="4">
        <f>ABS((H12-U5)/U6)</f>
        <v>3.6435093968209258</v>
      </c>
      <c r="V7" t="s">
        <v>41</v>
      </c>
      <c r="W7" s="32">
        <f>W6*2</f>
        <v>2.6894582882674989E-4</v>
      </c>
    </row>
    <row r="8" spans="1:23" x14ac:dyDescent="0.25">
      <c r="A8">
        <v>4</v>
      </c>
      <c r="B8">
        <v>60</v>
      </c>
      <c r="C8">
        <v>65</v>
      </c>
      <c r="J8">
        <f t="shared" si="0"/>
        <v>-5</v>
      </c>
      <c r="K8">
        <f t="shared" si="1"/>
        <v>5</v>
      </c>
      <c r="L8">
        <f t="shared" si="2"/>
        <v>5</v>
      </c>
      <c r="M8">
        <f t="shared" si="5"/>
        <v>28</v>
      </c>
      <c r="N8" t="b">
        <f t="shared" si="6"/>
        <v>0</v>
      </c>
      <c r="O8">
        <f t="shared" si="3"/>
        <v>28</v>
      </c>
      <c r="Q8">
        <f t="shared" si="4"/>
        <v>-5</v>
      </c>
    </row>
    <row r="9" spans="1:23" x14ac:dyDescent="0.25">
      <c r="A9">
        <v>5</v>
      </c>
      <c r="B9">
        <v>55</v>
      </c>
      <c r="C9">
        <v>54</v>
      </c>
      <c r="J9">
        <f t="shared" si="0"/>
        <v>1</v>
      </c>
      <c r="K9">
        <f t="shared" si="1"/>
        <v>1</v>
      </c>
      <c r="L9">
        <f t="shared" si="2"/>
        <v>1</v>
      </c>
      <c r="M9">
        <f t="shared" si="5"/>
        <v>5</v>
      </c>
      <c r="N9">
        <f t="shared" si="6"/>
        <v>5</v>
      </c>
      <c r="O9" t="b">
        <f t="shared" si="3"/>
        <v>0</v>
      </c>
      <c r="Q9">
        <f t="shared" si="4"/>
        <v>1</v>
      </c>
      <c r="S9" t="s">
        <v>40</v>
      </c>
      <c r="U9">
        <f>_xlfn.BINOM.DIST(MIN(G7:H7),H11,0.5,TRUE)</f>
        <v>1.1578500270843506E-3</v>
      </c>
      <c r="W9" t="s">
        <v>70</v>
      </c>
    </row>
    <row r="10" spans="1:23" x14ac:dyDescent="0.25">
      <c r="A10">
        <v>6</v>
      </c>
      <c r="B10">
        <v>58</v>
      </c>
      <c r="C10">
        <v>59</v>
      </c>
      <c r="E10" s="29" t="s">
        <v>32</v>
      </c>
      <c r="F10" s="30"/>
      <c r="G10" s="30"/>
      <c r="H10" s="31"/>
      <c r="J10">
        <f t="shared" si="0"/>
        <v>-1</v>
      </c>
      <c r="K10">
        <f t="shared" si="1"/>
        <v>1</v>
      </c>
      <c r="L10">
        <f t="shared" si="2"/>
        <v>1</v>
      </c>
      <c r="M10">
        <f t="shared" si="5"/>
        <v>5</v>
      </c>
      <c r="N10" t="b">
        <f t="shared" si="6"/>
        <v>0</v>
      </c>
      <c r="O10">
        <f t="shared" si="3"/>
        <v>5</v>
      </c>
      <c r="Q10">
        <f t="shared" si="4"/>
        <v>-1</v>
      </c>
      <c r="S10" t="s">
        <v>41</v>
      </c>
      <c r="U10">
        <f>U9*2</f>
        <v>2.3157000541687012E-3</v>
      </c>
      <c r="V10" t="s">
        <v>59</v>
      </c>
      <c r="W10" s="22">
        <f>ABS(U7/((U15*2)^0.5))</f>
        <v>0.47037504052125584</v>
      </c>
    </row>
    <row r="11" spans="1:23" x14ac:dyDescent="0.25">
      <c r="A11">
        <v>7</v>
      </c>
      <c r="B11">
        <v>54</v>
      </c>
      <c r="C11">
        <v>57</v>
      </c>
      <c r="E11" s="8"/>
      <c r="F11" s="13"/>
      <c r="G11" s="23" t="s">
        <v>11</v>
      </c>
      <c r="H11" s="26">
        <f>SUM(G7:H7)</f>
        <v>29</v>
      </c>
      <c r="J11">
        <f t="shared" si="0"/>
        <v>-3</v>
      </c>
      <c r="K11">
        <f t="shared" si="1"/>
        <v>3</v>
      </c>
      <c r="L11">
        <f t="shared" si="2"/>
        <v>3</v>
      </c>
      <c r="M11">
        <f t="shared" si="5"/>
        <v>22.5</v>
      </c>
      <c r="N11" t="b">
        <f t="shared" si="6"/>
        <v>0</v>
      </c>
      <c r="O11">
        <f t="shared" si="3"/>
        <v>22.5</v>
      </c>
      <c r="Q11">
        <f t="shared" si="4"/>
        <v>-3</v>
      </c>
    </row>
    <row r="12" spans="1:23" x14ac:dyDescent="0.25">
      <c r="A12">
        <v>8</v>
      </c>
      <c r="B12">
        <v>59</v>
      </c>
      <c r="C12">
        <v>62</v>
      </c>
      <c r="E12" s="8"/>
      <c r="F12" s="13"/>
      <c r="G12" s="23" t="s">
        <v>10</v>
      </c>
      <c r="H12" s="26">
        <f>MIN(G6:H6)</f>
        <v>49</v>
      </c>
      <c r="J12">
        <f t="shared" si="0"/>
        <v>-3</v>
      </c>
      <c r="K12">
        <f t="shared" si="1"/>
        <v>3</v>
      </c>
      <c r="L12">
        <f t="shared" si="2"/>
        <v>3</v>
      </c>
      <c r="M12">
        <f t="shared" si="5"/>
        <v>22.5</v>
      </c>
      <c r="N12" t="b">
        <f t="shared" si="6"/>
        <v>0</v>
      </c>
      <c r="O12">
        <f t="shared" si="3"/>
        <v>22.5</v>
      </c>
      <c r="Q12">
        <f t="shared" si="4"/>
        <v>-3</v>
      </c>
    </row>
    <row r="13" spans="1:23" x14ac:dyDescent="0.25">
      <c r="A13">
        <v>9</v>
      </c>
      <c r="B13">
        <v>59</v>
      </c>
      <c r="C13">
        <v>60</v>
      </c>
      <c r="E13" s="8"/>
      <c r="F13" s="13" t="s">
        <v>44</v>
      </c>
      <c r="G13" s="13"/>
      <c r="H13" s="27">
        <v>23</v>
      </c>
      <c r="J13">
        <f t="shared" si="0"/>
        <v>-1</v>
      </c>
      <c r="K13">
        <f t="shared" si="1"/>
        <v>1</v>
      </c>
      <c r="L13">
        <f t="shared" si="2"/>
        <v>1</v>
      </c>
      <c r="M13">
        <f t="shared" si="5"/>
        <v>5</v>
      </c>
      <c r="N13" t="b">
        <f t="shared" si="6"/>
        <v>0</v>
      </c>
      <c r="O13">
        <f t="shared" si="3"/>
        <v>5</v>
      </c>
      <c r="Q13">
        <f t="shared" si="4"/>
        <v>-1</v>
      </c>
      <c r="S13" t="s">
        <v>64</v>
      </c>
      <c r="U13">
        <f>_xlfn.NORM.S.INV(W13)</f>
        <v>-3.9742995138755757</v>
      </c>
      <c r="V13" t="s">
        <v>47</v>
      </c>
      <c r="W13" s="4">
        <f>_xlfn.T.TEST(B5:B104,C5:C104,1,1)</f>
        <v>3.5293345607832042E-5</v>
      </c>
    </row>
    <row r="14" spans="1:23" x14ac:dyDescent="0.25">
      <c r="A14">
        <v>10</v>
      </c>
      <c r="B14">
        <v>49</v>
      </c>
      <c r="C14">
        <v>52</v>
      </c>
      <c r="E14" s="8"/>
      <c r="F14" s="13" t="s">
        <v>45</v>
      </c>
      <c r="G14" s="13"/>
      <c r="H14" s="27">
        <f>IF(H11&gt;24,W7,"Use tables")</f>
        <v>2.6894582882674989E-4</v>
      </c>
      <c r="J14">
        <f t="shared" si="0"/>
        <v>-3</v>
      </c>
      <c r="K14">
        <f t="shared" si="1"/>
        <v>3</v>
      </c>
      <c r="L14">
        <f t="shared" si="2"/>
        <v>3</v>
      </c>
      <c r="M14">
        <f t="shared" si="5"/>
        <v>22.5</v>
      </c>
      <c r="N14" t="b">
        <f t="shared" si="6"/>
        <v>0</v>
      </c>
      <c r="O14">
        <f t="shared" si="3"/>
        <v>22.5</v>
      </c>
      <c r="Q14">
        <f t="shared" si="4"/>
        <v>-3</v>
      </c>
      <c r="U14" s="4"/>
      <c r="V14" t="s">
        <v>41</v>
      </c>
      <c r="W14" s="33">
        <f>_xlfn.T.TEST(B5:B104,C5:C104,2,1)</f>
        <v>7.0586691215664084E-5</v>
      </c>
    </row>
    <row r="15" spans="1:23" x14ac:dyDescent="0.25">
      <c r="A15">
        <v>11</v>
      </c>
      <c r="B15">
        <v>48</v>
      </c>
      <c r="C15">
        <v>52</v>
      </c>
      <c r="E15" s="20"/>
      <c r="F15" s="21" t="s">
        <v>21</v>
      </c>
      <c r="G15" s="21"/>
      <c r="H15" s="15">
        <f>W10</f>
        <v>0.47037504052125584</v>
      </c>
      <c r="J15">
        <f t="shared" si="0"/>
        <v>-4</v>
      </c>
      <c r="K15">
        <f t="shared" si="1"/>
        <v>4</v>
      </c>
      <c r="L15">
        <f t="shared" si="2"/>
        <v>4</v>
      </c>
      <c r="M15">
        <f t="shared" si="5"/>
        <v>26.5</v>
      </c>
      <c r="N15" t="b">
        <f t="shared" si="6"/>
        <v>0</v>
      </c>
      <c r="O15">
        <f t="shared" si="3"/>
        <v>26.5</v>
      </c>
      <c r="Q15">
        <f t="shared" si="4"/>
        <v>-4</v>
      </c>
      <c r="T15" t="s">
        <v>48</v>
      </c>
      <c r="U15">
        <f>COUNT(B5:B104)</f>
        <v>30</v>
      </c>
    </row>
    <row r="16" spans="1:23" x14ac:dyDescent="0.25">
      <c r="A16">
        <v>12</v>
      </c>
      <c r="B16">
        <v>55</v>
      </c>
      <c r="C16">
        <v>57</v>
      </c>
      <c r="H16" s="12"/>
      <c r="J16">
        <f t="shared" si="0"/>
        <v>-2</v>
      </c>
      <c r="K16">
        <f t="shared" si="1"/>
        <v>2</v>
      </c>
      <c r="L16">
        <f t="shared" si="2"/>
        <v>2</v>
      </c>
      <c r="M16">
        <f t="shared" si="5"/>
        <v>14.5</v>
      </c>
      <c r="N16" t="b">
        <f t="shared" si="6"/>
        <v>0</v>
      </c>
      <c r="O16">
        <f t="shared" si="3"/>
        <v>14.5</v>
      </c>
      <c r="Q16">
        <f t="shared" si="4"/>
        <v>-2</v>
      </c>
      <c r="T16" t="s">
        <v>58</v>
      </c>
      <c r="U16">
        <f>_xlfn.T.INV.2T(W14,U15-1)</f>
        <v>4.631382530304716</v>
      </c>
      <c r="V16" t="s">
        <v>60</v>
      </c>
      <c r="W16">
        <f>U16^2</f>
        <v>21.449704142011715</v>
      </c>
    </row>
    <row r="17" spans="1:23" x14ac:dyDescent="0.25">
      <c r="A17">
        <v>13</v>
      </c>
      <c r="B17">
        <v>57</v>
      </c>
      <c r="C17">
        <v>59</v>
      </c>
      <c r="E17" s="16" t="s">
        <v>29</v>
      </c>
      <c r="F17" s="17"/>
      <c r="G17" s="25" t="s">
        <v>58</v>
      </c>
      <c r="H17" s="24">
        <f>U16</f>
        <v>4.631382530304716</v>
      </c>
      <c r="J17">
        <f t="shared" si="0"/>
        <v>-2</v>
      </c>
      <c r="K17">
        <f t="shared" si="1"/>
        <v>2</v>
      </c>
      <c r="L17">
        <f t="shared" si="2"/>
        <v>2</v>
      </c>
      <c r="M17">
        <f t="shared" si="5"/>
        <v>14.5</v>
      </c>
      <c r="N17" t="b">
        <f t="shared" si="6"/>
        <v>0</v>
      </c>
      <c r="O17">
        <f t="shared" si="3"/>
        <v>14.5</v>
      </c>
      <c r="Q17">
        <f t="shared" si="4"/>
        <v>-2</v>
      </c>
      <c r="T17" t="s">
        <v>59</v>
      </c>
      <c r="U17">
        <f>(W16/(W16+U15-1))^0.5</f>
        <v>0.65205066369662534</v>
      </c>
    </row>
    <row r="18" spans="1:23" x14ac:dyDescent="0.25">
      <c r="A18">
        <v>14</v>
      </c>
      <c r="B18">
        <v>46</v>
      </c>
      <c r="C18">
        <v>47</v>
      </c>
      <c r="E18" s="8"/>
      <c r="F18" s="13" t="s">
        <v>30</v>
      </c>
      <c r="G18" s="13"/>
      <c r="H18" s="27">
        <f>IF(U15&gt;19,W13,"n too small")</f>
        <v>3.5293345607832042E-5</v>
      </c>
      <c r="J18">
        <f t="shared" si="0"/>
        <v>-1</v>
      </c>
      <c r="K18">
        <f t="shared" si="1"/>
        <v>1</v>
      </c>
      <c r="L18">
        <f t="shared" si="2"/>
        <v>1</v>
      </c>
      <c r="M18">
        <f t="shared" si="5"/>
        <v>5</v>
      </c>
      <c r="N18" t="b">
        <f t="shared" si="6"/>
        <v>0</v>
      </c>
      <c r="O18">
        <f t="shared" si="3"/>
        <v>5</v>
      </c>
      <c r="Q18">
        <f t="shared" si="4"/>
        <v>-1</v>
      </c>
    </row>
    <row r="19" spans="1:23" x14ac:dyDescent="0.25">
      <c r="A19">
        <v>15</v>
      </c>
      <c r="B19">
        <v>53</v>
      </c>
      <c r="C19">
        <v>55</v>
      </c>
      <c r="E19" s="8"/>
      <c r="F19" s="13" t="s">
        <v>31</v>
      </c>
      <c r="G19" s="13"/>
      <c r="H19" s="27">
        <f>IF(U15&gt;19,W14,"n too small")</f>
        <v>7.0586691215664084E-5</v>
      </c>
      <c r="J19">
        <f t="shared" si="0"/>
        <v>-2</v>
      </c>
      <c r="K19">
        <f t="shared" si="1"/>
        <v>2</v>
      </c>
      <c r="L19">
        <f t="shared" si="2"/>
        <v>2</v>
      </c>
      <c r="M19">
        <f t="shared" si="5"/>
        <v>14.5</v>
      </c>
      <c r="N19" t="b">
        <f t="shared" si="6"/>
        <v>0</v>
      </c>
      <c r="O19">
        <f t="shared" si="3"/>
        <v>14.5</v>
      </c>
      <c r="Q19">
        <f t="shared" si="4"/>
        <v>-2</v>
      </c>
      <c r="S19" t="s">
        <v>49</v>
      </c>
    </row>
    <row r="20" spans="1:23" x14ac:dyDescent="0.25">
      <c r="A20">
        <v>16</v>
      </c>
      <c r="B20">
        <v>55</v>
      </c>
      <c r="C20">
        <v>61</v>
      </c>
      <c r="E20" s="8" t="s">
        <v>57</v>
      </c>
      <c r="F20" s="13"/>
      <c r="G20" s="13"/>
      <c r="H20" s="19">
        <f>U17</f>
        <v>0.65205066369662534</v>
      </c>
      <c r="J20">
        <f t="shared" si="0"/>
        <v>-6</v>
      </c>
      <c r="K20">
        <f t="shared" si="1"/>
        <v>6</v>
      </c>
      <c r="L20">
        <f t="shared" si="2"/>
        <v>6</v>
      </c>
      <c r="M20">
        <f t="shared" si="5"/>
        <v>29</v>
      </c>
      <c r="N20" t="b">
        <f t="shared" si="6"/>
        <v>0</v>
      </c>
      <c r="O20">
        <f t="shared" si="3"/>
        <v>29</v>
      </c>
      <c r="Q20">
        <f t="shared" si="4"/>
        <v>-6</v>
      </c>
      <c r="S20" t="s">
        <v>50</v>
      </c>
      <c r="T20">
        <f>AVERAGE(Q5:Q104)</f>
        <v>-1.6666666666666667</v>
      </c>
    </row>
    <row r="21" spans="1:23" x14ac:dyDescent="0.25">
      <c r="A21">
        <v>17</v>
      </c>
      <c r="B21">
        <v>51</v>
      </c>
      <c r="C21">
        <v>54</v>
      </c>
      <c r="E21" s="20" t="s">
        <v>68</v>
      </c>
      <c r="F21" s="21"/>
      <c r="G21" s="21"/>
      <c r="H21" s="22">
        <f>ABS(T34)</f>
        <v>0.30746285808010698</v>
      </c>
      <c r="J21">
        <f t="shared" si="0"/>
        <v>-3</v>
      </c>
      <c r="K21">
        <f t="shared" si="1"/>
        <v>3</v>
      </c>
      <c r="L21">
        <f t="shared" si="2"/>
        <v>3</v>
      </c>
      <c r="M21">
        <f t="shared" si="5"/>
        <v>22.5</v>
      </c>
      <c r="N21" t="b">
        <f t="shared" si="6"/>
        <v>0</v>
      </c>
      <c r="O21">
        <f t="shared" si="3"/>
        <v>22.5</v>
      </c>
      <c r="Q21">
        <f t="shared" si="4"/>
        <v>-3</v>
      </c>
      <c r="S21" t="s">
        <v>33</v>
      </c>
      <c r="T21">
        <f>MEDIAN(Q5:Q104)</f>
        <v>-2</v>
      </c>
    </row>
    <row r="22" spans="1:23" x14ac:dyDescent="0.25">
      <c r="A22">
        <v>18</v>
      </c>
      <c r="B22">
        <v>62</v>
      </c>
      <c r="C22">
        <v>63</v>
      </c>
      <c r="H22" s="12"/>
      <c r="J22">
        <f t="shared" si="0"/>
        <v>-1</v>
      </c>
      <c r="K22">
        <f t="shared" si="1"/>
        <v>1</v>
      </c>
      <c r="L22">
        <f t="shared" si="2"/>
        <v>1</v>
      </c>
      <c r="M22">
        <f t="shared" si="5"/>
        <v>5</v>
      </c>
      <c r="N22" t="b">
        <f t="shared" si="6"/>
        <v>0</v>
      </c>
      <c r="O22">
        <f t="shared" si="3"/>
        <v>5</v>
      </c>
      <c r="Q22">
        <f t="shared" si="4"/>
        <v>-1</v>
      </c>
      <c r="S22" t="s">
        <v>51</v>
      </c>
      <c r="T22">
        <f>STDEV(Q5:Q104)</f>
        <v>1.9710549133051489</v>
      </c>
    </row>
    <row r="23" spans="1:23" x14ac:dyDescent="0.25">
      <c r="A23">
        <v>19</v>
      </c>
      <c r="B23">
        <v>46</v>
      </c>
      <c r="C23">
        <v>48</v>
      </c>
      <c r="E23" s="16" t="s">
        <v>42</v>
      </c>
      <c r="F23" s="17"/>
      <c r="G23" s="17"/>
      <c r="H23" s="18"/>
      <c r="J23">
        <f t="shared" si="0"/>
        <v>-2</v>
      </c>
      <c r="K23">
        <f t="shared" si="1"/>
        <v>2</v>
      </c>
      <c r="L23">
        <f t="shared" si="2"/>
        <v>2</v>
      </c>
      <c r="M23">
        <f t="shared" si="5"/>
        <v>14.5</v>
      </c>
      <c r="N23" t="b">
        <f t="shared" si="6"/>
        <v>0</v>
      </c>
      <c r="O23">
        <f t="shared" si="3"/>
        <v>14.5</v>
      </c>
      <c r="Q23">
        <f t="shared" si="4"/>
        <v>-2</v>
      </c>
      <c r="S23" t="s">
        <v>52</v>
      </c>
      <c r="T23">
        <f>SKEW(Q5:Q104)</f>
        <v>0.10721524447520107</v>
      </c>
    </row>
    <row r="24" spans="1:23" x14ac:dyDescent="0.25">
      <c r="A24">
        <v>20</v>
      </c>
      <c r="B24">
        <v>52</v>
      </c>
      <c r="C24">
        <v>54</v>
      </c>
      <c r="E24" s="8"/>
      <c r="F24" s="13" t="s">
        <v>30</v>
      </c>
      <c r="G24" s="13"/>
      <c r="H24" s="27">
        <f>U9</f>
        <v>1.1578500270843506E-3</v>
      </c>
      <c r="J24">
        <f t="shared" si="0"/>
        <v>-2</v>
      </c>
      <c r="K24">
        <f t="shared" si="1"/>
        <v>2</v>
      </c>
      <c r="L24">
        <f t="shared" si="2"/>
        <v>2</v>
      </c>
      <c r="M24">
        <f t="shared" si="5"/>
        <v>14.5</v>
      </c>
      <c r="N24" t="b">
        <f t="shared" si="6"/>
        <v>0</v>
      </c>
      <c r="O24">
        <f t="shared" si="3"/>
        <v>14.5</v>
      </c>
      <c r="Q24">
        <f t="shared" si="4"/>
        <v>-2</v>
      </c>
      <c r="S24" t="s">
        <v>53</v>
      </c>
      <c r="T24">
        <f>KURT(Q5:Q104)</f>
        <v>-0.17029215663717112</v>
      </c>
    </row>
    <row r="25" spans="1:23" x14ac:dyDescent="0.25">
      <c r="A25">
        <v>21</v>
      </c>
      <c r="B25">
        <v>58</v>
      </c>
      <c r="C25">
        <v>60</v>
      </c>
      <c r="E25" s="20"/>
      <c r="F25" s="21" t="s">
        <v>31</v>
      </c>
      <c r="G25" s="21"/>
      <c r="H25" s="22">
        <f>U10</f>
        <v>2.3157000541687012E-3</v>
      </c>
      <c r="J25">
        <f t="shared" si="0"/>
        <v>-2</v>
      </c>
      <c r="K25">
        <f t="shared" si="1"/>
        <v>2</v>
      </c>
      <c r="L25">
        <f t="shared" si="2"/>
        <v>2</v>
      </c>
      <c r="M25">
        <f t="shared" si="5"/>
        <v>14.5</v>
      </c>
      <c r="N25" t="b">
        <f t="shared" si="6"/>
        <v>0</v>
      </c>
      <c r="O25">
        <f t="shared" si="3"/>
        <v>14.5</v>
      </c>
      <c r="Q25">
        <f t="shared" si="4"/>
        <v>-2</v>
      </c>
    </row>
    <row r="26" spans="1:23" x14ac:dyDescent="0.25">
      <c r="A26">
        <v>22</v>
      </c>
      <c r="B26">
        <v>48</v>
      </c>
      <c r="C26">
        <v>48</v>
      </c>
      <c r="J26">
        <f t="shared" si="0"/>
        <v>0</v>
      </c>
      <c r="K26">
        <f t="shared" si="1"/>
        <v>0</v>
      </c>
      <c r="L26" t="b">
        <f t="shared" si="2"/>
        <v>0</v>
      </c>
      <c r="M26" t="e">
        <f t="shared" si="5"/>
        <v>#N/A</v>
      </c>
      <c r="N26" t="b">
        <f t="shared" si="6"/>
        <v>0</v>
      </c>
      <c r="O26" t="b">
        <f t="shared" si="3"/>
        <v>0</v>
      </c>
      <c r="Q26">
        <f t="shared" si="4"/>
        <v>0</v>
      </c>
      <c r="S26" t="s">
        <v>56</v>
      </c>
    </row>
    <row r="27" spans="1:23" x14ac:dyDescent="0.25">
      <c r="A27">
        <v>23</v>
      </c>
      <c r="B27">
        <v>54</v>
      </c>
      <c r="C27">
        <v>56</v>
      </c>
      <c r="E27" t="s">
        <v>43</v>
      </c>
      <c r="G27" s="12" t="s">
        <v>34</v>
      </c>
      <c r="H27" s="12" t="s">
        <v>35</v>
      </c>
      <c r="J27">
        <f t="shared" si="0"/>
        <v>-2</v>
      </c>
      <c r="K27">
        <f t="shared" si="1"/>
        <v>2</v>
      </c>
      <c r="L27">
        <f t="shared" si="2"/>
        <v>2</v>
      </c>
      <c r="M27">
        <f t="shared" si="5"/>
        <v>14.5</v>
      </c>
      <c r="N27" t="b">
        <f t="shared" si="6"/>
        <v>0</v>
      </c>
      <c r="O27">
        <f t="shared" si="3"/>
        <v>14.5</v>
      </c>
      <c r="Q27">
        <f t="shared" si="4"/>
        <v>-2</v>
      </c>
      <c r="S27" t="s">
        <v>63</v>
      </c>
      <c r="T27">
        <f>U15*2-2</f>
        <v>58</v>
      </c>
    </row>
    <row r="28" spans="1:23" x14ac:dyDescent="0.25">
      <c r="A28">
        <v>24</v>
      </c>
      <c r="B28">
        <v>55</v>
      </c>
      <c r="C28">
        <v>56</v>
      </c>
      <c r="E28" t="s">
        <v>36</v>
      </c>
      <c r="G28" s="5">
        <f>AVERAGE(B5:B104)</f>
        <v>54.833333333333336</v>
      </c>
      <c r="H28" s="5">
        <f>AVERAGE(C5:C104)</f>
        <v>56.5</v>
      </c>
      <c r="J28">
        <f t="shared" si="0"/>
        <v>-1</v>
      </c>
      <c r="K28">
        <f t="shared" si="1"/>
        <v>1</v>
      </c>
      <c r="L28">
        <f t="shared" si="2"/>
        <v>1</v>
      </c>
      <c r="M28">
        <f t="shared" si="5"/>
        <v>5</v>
      </c>
      <c r="N28" t="b">
        <f t="shared" si="6"/>
        <v>0</v>
      </c>
      <c r="O28">
        <f t="shared" si="3"/>
        <v>5</v>
      </c>
      <c r="Q28">
        <f t="shared" si="4"/>
        <v>-1</v>
      </c>
      <c r="S28" t="s">
        <v>61</v>
      </c>
      <c r="T28">
        <f>_xlfn.T.TEST(B5:B104,C5:C104,2,2)</f>
        <v>0.23877253019275183</v>
      </c>
      <c r="V28" t="s">
        <v>62</v>
      </c>
      <c r="W28">
        <f>_xlfn.T.TEST(B5:B104,C5:C104,1,2)</f>
        <v>0.11938626509637591</v>
      </c>
    </row>
    <row r="29" spans="1:23" x14ac:dyDescent="0.25">
      <c r="A29">
        <v>25</v>
      </c>
      <c r="B29">
        <v>52</v>
      </c>
      <c r="C29">
        <v>50</v>
      </c>
      <c r="E29" t="s">
        <v>33</v>
      </c>
      <c r="G29">
        <f>MEDIAN(B5:B104)</f>
        <v>54.5</v>
      </c>
      <c r="H29">
        <f>MEDIAN(C5:C104)</f>
        <v>56</v>
      </c>
      <c r="J29">
        <f t="shared" si="0"/>
        <v>2</v>
      </c>
      <c r="K29">
        <f t="shared" si="1"/>
        <v>2</v>
      </c>
      <c r="L29">
        <f t="shared" si="2"/>
        <v>2</v>
      </c>
      <c r="M29">
        <f t="shared" si="5"/>
        <v>14.5</v>
      </c>
      <c r="N29">
        <f t="shared" si="6"/>
        <v>14.5</v>
      </c>
      <c r="O29" t="b">
        <f t="shared" si="3"/>
        <v>0</v>
      </c>
      <c r="Q29">
        <f t="shared" si="4"/>
        <v>2</v>
      </c>
      <c r="S29" t="s">
        <v>58</v>
      </c>
      <c r="T29">
        <f>_xlfn.T.INV.2T(T28,T27)</f>
        <v>1.1903133234954091</v>
      </c>
      <c r="U29" t="s">
        <v>60</v>
      </c>
      <c r="V29">
        <f>T29^2</f>
        <v>1.4168458080906865</v>
      </c>
      <c r="W29">
        <f>_xlfn.T.INV(W28,T27)</f>
        <v>-1.1903133234954091</v>
      </c>
    </row>
    <row r="30" spans="1:23" x14ac:dyDescent="0.25">
      <c r="A30">
        <v>26</v>
      </c>
      <c r="B30">
        <v>54</v>
      </c>
      <c r="C30">
        <v>53</v>
      </c>
      <c r="E30" t="s">
        <v>37</v>
      </c>
      <c r="G30" s="5">
        <f>STDEV(B5:B104)</f>
        <v>5.2659173044656962</v>
      </c>
      <c r="H30" s="5">
        <f>STDEV(C5:C104)</f>
        <v>5.5755005960498041</v>
      </c>
      <c r="J30">
        <f t="shared" si="0"/>
        <v>1</v>
      </c>
      <c r="K30">
        <f t="shared" si="1"/>
        <v>1</v>
      </c>
      <c r="L30">
        <f t="shared" si="2"/>
        <v>1</v>
      </c>
      <c r="M30">
        <f t="shared" si="5"/>
        <v>5</v>
      </c>
      <c r="N30">
        <f t="shared" si="6"/>
        <v>5</v>
      </c>
      <c r="O30" t="b">
        <f t="shared" si="3"/>
        <v>0</v>
      </c>
      <c r="Q30">
        <f t="shared" si="4"/>
        <v>1</v>
      </c>
      <c r="S30" t="s">
        <v>59</v>
      </c>
      <c r="T30">
        <f>(V29/(V29+T27))^0.5</f>
        <v>0.15442104894942876</v>
      </c>
    </row>
    <row r="31" spans="1:23" x14ac:dyDescent="0.25">
      <c r="A31">
        <v>27</v>
      </c>
      <c r="B31">
        <v>58</v>
      </c>
      <c r="C31">
        <v>60</v>
      </c>
      <c r="E31" t="s">
        <v>38</v>
      </c>
      <c r="G31" s="5">
        <f>SKEW(B5:B104)</f>
        <v>0.41170864652960426</v>
      </c>
      <c r="H31" s="5">
        <f>SKEW(C5:C104)</f>
        <v>0.43549381595363251</v>
      </c>
      <c r="J31">
        <f t="shared" si="0"/>
        <v>-2</v>
      </c>
      <c r="K31">
        <f t="shared" si="1"/>
        <v>2</v>
      </c>
      <c r="L31">
        <f t="shared" si="2"/>
        <v>2</v>
      </c>
      <c r="M31">
        <f t="shared" si="5"/>
        <v>14.5</v>
      </c>
      <c r="N31" t="b">
        <f t="shared" si="6"/>
        <v>0</v>
      </c>
      <c r="O31">
        <f t="shared" si="3"/>
        <v>14.5</v>
      </c>
      <c r="Q31">
        <f t="shared" si="4"/>
        <v>-2</v>
      </c>
    </row>
    <row r="32" spans="1:23" x14ac:dyDescent="0.25">
      <c r="A32">
        <v>28</v>
      </c>
      <c r="B32">
        <v>51</v>
      </c>
      <c r="C32">
        <v>54</v>
      </c>
      <c r="E32" t="s">
        <v>39</v>
      </c>
      <c r="G32" s="5">
        <f>KURT(B5:B104)</f>
        <v>2.7776684321341616E-2</v>
      </c>
      <c r="H32" s="5">
        <f>KURT(C5:C104)</f>
        <v>0.24379510864321396</v>
      </c>
      <c r="J32">
        <f t="shared" si="0"/>
        <v>-3</v>
      </c>
      <c r="K32">
        <f t="shared" si="1"/>
        <v>3</v>
      </c>
      <c r="L32">
        <f t="shared" si="2"/>
        <v>3</v>
      </c>
      <c r="M32">
        <f t="shared" si="5"/>
        <v>22.5</v>
      </c>
      <c r="N32" t="b">
        <f t="shared" si="6"/>
        <v>0</v>
      </c>
      <c r="O32">
        <f t="shared" si="3"/>
        <v>22.5</v>
      </c>
      <c r="Q32">
        <f t="shared" si="4"/>
        <v>-3</v>
      </c>
      <c r="S32" t="s">
        <v>65</v>
      </c>
      <c r="T32" s="5">
        <f>AVERAGE(G30:H30)</f>
        <v>5.4207089502577501</v>
      </c>
    </row>
    <row r="33" spans="1:20" x14ac:dyDescent="0.25">
      <c r="A33">
        <v>29</v>
      </c>
      <c r="B33">
        <v>52</v>
      </c>
      <c r="C33">
        <v>55</v>
      </c>
      <c r="J33">
        <f t="shared" si="0"/>
        <v>-3</v>
      </c>
      <c r="K33">
        <f t="shared" si="1"/>
        <v>3</v>
      </c>
      <c r="L33">
        <f t="shared" si="2"/>
        <v>3</v>
      </c>
      <c r="M33">
        <f t="shared" si="5"/>
        <v>22.5</v>
      </c>
      <c r="N33" t="b">
        <f t="shared" si="6"/>
        <v>0</v>
      </c>
      <c r="O33">
        <f t="shared" si="3"/>
        <v>22.5</v>
      </c>
      <c r="Q33">
        <f t="shared" si="4"/>
        <v>-3</v>
      </c>
      <c r="S33" t="s">
        <v>66</v>
      </c>
      <c r="T33" s="5">
        <f>ABS(G28-H28)</f>
        <v>1.6666666666666643</v>
      </c>
    </row>
    <row r="34" spans="1:20" x14ac:dyDescent="0.25">
      <c r="A34">
        <v>30</v>
      </c>
      <c r="B34">
        <v>51</v>
      </c>
      <c r="C34">
        <v>50</v>
      </c>
      <c r="E34" t="s">
        <v>55</v>
      </c>
      <c r="J34">
        <f t="shared" si="0"/>
        <v>1</v>
      </c>
      <c r="K34">
        <f t="shared" si="1"/>
        <v>1</v>
      </c>
      <c r="L34">
        <f t="shared" si="2"/>
        <v>1</v>
      </c>
      <c r="M34">
        <f t="shared" si="5"/>
        <v>5</v>
      </c>
      <c r="N34">
        <f t="shared" si="6"/>
        <v>5</v>
      </c>
      <c r="O34" t="b">
        <f t="shared" si="3"/>
        <v>0</v>
      </c>
      <c r="Q34">
        <f t="shared" si="4"/>
        <v>1</v>
      </c>
      <c r="S34" t="s">
        <v>67</v>
      </c>
      <c r="T34">
        <f>T33/T32</f>
        <v>0.30746285808010698</v>
      </c>
    </row>
    <row r="35" spans="1:20" x14ac:dyDescent="0.25">
      <c r="A35">
        <v>31</v>
      </c>
      <c r="B35" s="12"/>
      <c r="C35" s="12"/>
      <c r="E35" t="s">
        <v>36</v>
      </c>
      <c r="H35" s="5">
        <f>T20</f>
        <v>-1.6666666666666667</v>
      </c>
      <c r="J35">
        <f t="shared" si="0"/>
        <v>0</v>
      </c>
      <c r="K35">
        <f t="shared" si="1"/>
        <v>0</v>
      </c>
      <c r="L35" t="b">
        <f t="shared" si="2"/>
        <v>0</v>
      </c>
      <c r="M35" t="e">
        <f t="shared" si="5"/>
        <v>#N/A</v>
      </c>
      <c r="N35" t="b">
        <f t="shared" si="6"/>
        <v>0</v>
      </c>
      <c r="O35" t="b">
        <f t="shared" si="3"/>
        <v>0</v>
      </c>
      <c r="Q35" t="b">
        <f t="shared" si="4"/>
        <v>0</v>
      </c>
    </row>
    <row r="36" spans="1:20" x14ac:dyDescent="0.25">
      <c r="A36">
        <v>32</v>
      </c>
      <c r="B36" s="12"/>
      <c r="C36" s="12"/>
      <c r="E36" t="s">
        <v>33</v>
      </c>
      <c r="H36" s="5">
        <f>T21</f>
        <v>-2</v>
      </c>
      <c r="J36">
        <f t="shared" si="0"/>
        <v>0</v>
      </c>
      <c r="K36">
        <f t="shared" si="1"/>
        <v>0</v>
      </c>
      <c r="L36" t="b">
        <f t="shared" si="2"/>
        <v>0</v>
      </c>
      <c r="M36" t="e">
        <f t="shared" si="5"/>
        <v>#N/A</v>
      </c>
      <c r="N36" t="b">
        <f t="shared" si="6"/>
        <v>0</v>
      </c>
      <c r="O36" t="b">
        <f t="shared" si="3"/>
        <v>0</v>
      </c>
      <c r="Q36" t="b">
        <f t="shared" si="4"/>
        <v>0</v>
      </c>
    </row>
    <row r="37" spans="1:20" x14ac:dyDescent="0.25">
      <c r="A37">
        <v>33</v>
      </c>
      <c r="B37" s="12"/>
      <c r="C37" s="12"/>
      <c r="E37" t="s">
        <v>37</v>
      </c>
      <c r="H37" s="5">
        <f>T22</f>
        <v>1.9710549133051489</v>
      </c>
      <c r="J37">
        <f t="shared" si="0"/>
        <v>0</v>
      </c>
      <c r="K37">
        <f t="shared" si="1"/>
        <v>0</v>
      </c>
      <c r="L37" t="b">
        <f t="shared" si="2"/>
        <v>0</v>
      </c>
      <c r="M37" t="e">
        <f t="shared" ref="M37:M68" si="7">_xlfn.RANK.AVG(L37,L$5:L$104,1)</f>
        <v>#N/A</v>
      </c>
      <c r="N37" t="b">
        <f t="shared" si="6"/>
        <v>0</v>
      </c>
      <c r="O37" t="b">
        <f t="shared" si="3"/>
        <v>0</v>
      </c>
      <c r="Q37" t="b">
        <f t="shared" si="4"/>
        <v>0</v>
      </c>
    </row>
    <row r="38" spans="1:20" x14ac:dyDescent="0.25">
      <c r="A38">
        <v>34</v>
      </c>
      <c r="B38" s="12"/>
      <c r="C38" s="12"/>
      <c r="E38" t="s">
        <v>38</v>
      </c>
      <c r="H38" s="5">
        <f>T23</f>
        <v>0.10721524447520107</v>
      </c>
      <c r="J38">
        <f t="shared" si="0"/>
        <v>0</v>
      </c>
      <c r="K38">
        <f t="shared" si="1"/>
        <v>0</v>
      </c>
      <c r="L38" t="b">
        <f t="shared" si="2"/>
        <v>0</v>
      </c>
      <c r="M38" t="e">
        <f t="shared" si="7"/>
        <v>#N/A</v>
      </c>
      <c r="N38" t="b">
        <f t="shared" si="6"/>
        <v>0</v>
      </c>
      <c r="O38" t="b">
        <f t="shared" si="3"/>
        <v>0</v>
      </c>
      <c r="Q38" t="b">
        <f t="shared" si="4"/>
        <v>0</v>
      </c>
    </row>
    <row r="39" spans="1:20" x14ac:dyDescent="0.25">
      <c r="A39">
        <v>35</v>
      </c>
      <c r="B39" s="12"/>
      <c r="C39" s="12"/>
      <c r="E39" t="s">
        <v>39</v>
      </c>
      <c r="H39" s="5">
        <f>T24</f>
        <v>-0.17029215663717112</v>
      </c>
      <c r="J39">
        <f t="shared" si="0"/>
        <v>0</v>
      </c>
      <c r="K39">
        <f t="shared" si="1"/>
        <v>0</v>
      </c>
      <c r="L39" t="b">
        <f t="shared" si="2"/>
        <v>0</v>
      </c>
      <c r="M39" t="e">
        <f t="shared" si="7"/>
        <v>#N/A</v>
      </c>
      <c r="N39" t="b">
        <f t="shared" si="6"/>
        <v>0</v>
      </c>
      <c r="O39" t="b">
        <f t="shared" si="3"/>
        <v>0</v>
      </c>
      <c r="Q39" t="b">
        <f t="shared" si="4"/>
        <v>0</v>
      </c>
    </row>
    <row r="40" spans="1:20" x14ac:dyDescent="0.25">
      <c r="A40">
        <v>36</v>
      </c>
      <c r="B40" s="12"/>
      <c r="C40" s="12"/>
      <c r="J40">
        <f t="shared" si="0"/>
        <v>0</v>
      </c>
      <c r="K40">
        <f t="shared" ref="K40:K103" si="8">ABS(J40)</f>
        <v>0</v>
      </c>
      <c r="L40" t="b">
        <f t="shared" si="2"/>
        <v>0</v>
      </c>
      <c r="M40" t="e">
        <f t="shared" si="7"/>
        <v>#N/A</v>
      </c>
      <c r="N40" t="b">
        <f t="shared" si="6"/>
        <v>0</v>
      </c>
      <c r="O40" t="b">
        <f t="shared" si="3"/>
        <v>0</v>
      </c>
      <c r="Q40" t="b">
        <f t="shared" si="4"/>
        <v>0</v>
      </c>
    </row>
    <row r="41" spans="1:20" x14ac:dyDescent="0.25">
      <c r="A41">
        <v>37</v>
      </c>
      <c r="B41" s="12"/>
      <c r="C41" s="12"/>
      <c r="J41">
        <f t="shared" si="0"/>
        <v>0</v>
      </c>
      <c r="K41">
        <f t="shared" si="8"/>
        <v>0</v>
      </c>
      <c r="L41" t="b">
        <f t="shared" si="2"/>
        <v>0</v>
      </c>
      <c r="M41" t="e">
        <f t="shared" si="7"/>
        <v>#N/A</v>
      </c>
      <c r="N41" t="b">
        <f t="shared" si="6"/>
        <v>0</v>
      </c>
      <c r="O41" t="b">
        <f t="shared" si="3"/>
        <v>0</v>
      </c>
      <c r="Q41" t="b">
        <f t="shared" si="4"/>
        <v>0</v>
      </c>
    </row>
    <row r="42" spans="1:20" x14ac:dyDescent="0.25">
      <c r="A42">
        <v>38</v>
      </c>
      <c r="B42" s="12"/>
      <c r="C42" s="12"/>
      <c r="J42">
        <f t="shared" si="0"/>
        <v>0</v>
      </c>
      <c r="K42">
        <f t="shared" si="8"/>
        <v>0</v>
      </c>
      <c r="L42" t="b">
        <f t="shared" si="2"/>
        <v>0</v>
      </c>
      <c r="M42" t="e">
        <f t="shared" si="7"/>
        <v>#N/A</v>
      </c>
      <c r="N42" t="b">
        <f t="shared" si="6"/>
        <v>0</v>
      </c>
      <c r="O42" t="b">
        <f t="shared" si="3"/>
        <v>0</v>
      </c>
      <c r="Q42" t="b">
        <f t="shared" si="4"/>
        <v>0</v>
      </c>
    </row>
    <row r="43" spans="1:20" x14ac:dyDescent="0.25">
      <c r="A43">
        <v>39</v>
      </c>
      <c r="B43" s="12"/>
      <c r="C43" s="12"/>
      <c r="J43">
        <f t="shared" si="0"/>
        <v>0</v>
      </c>
      <c r="K43">
        <f t="shared" si="8"/>
        <v>0</v>
      </c>
      <c r="L43" t="b">
        <f t="shared" si="2"/>
        <v>0</v>
      </c>
      <c r="M43" t="e">
        <f t="shared" si="7"/>
        <v>#N/A</v>
      </c>
      <c r="N43" t="b">
        <f t="shared" si="6"/>
        <v>0</v>
      </c>
      <c r="O43" t="b">
        <f t="shared" si="3"/>
        <v>0</v>
      </c>
      <c r="Q43" t="b">
        <f t="shared" si="4"/>
        <v>0</v>
      </c>
    </row>
    <row r="44" spans="1:20" x14ac:dyDescent="0.25">
      <c r="A44">
        <v>40</v>
      </c>
      <c r="B44" s="12"/>
      <c r="C44" s="12"/>
      <c r="J44">
        <f t="shared" si="0"/>
        <v>0</v>
      </c>
      <c r="K44">
        <f t="shared" si="8"/>
        <v>0</v>
      </c>
      <c r="L44" t="b">
        <f t="shared" si="2"/>
        <v>0</v>
      </c>
      <c r="M44" t="e">
        <f t="shared" si="7"/>
        <v>#N/A</v>
      </c>
      <c r="N44" t="b">
        <f t="shared" si="6"/>
        <v>0</v>
      </c>
      <c r="O44" t="b">
        <f t="shared" si="3"/>
        <v>0</v>
      </c>
      <c r="Q44" t="b">
        <f t="shared" si="4"/>
        <v>0</v>
      </c>
    </row>
    <row r="45" spans="1:20" x14ac:dyDescent="0.25">
      <c r="A45">
        <v>41</v>
      </c>
      <c r="B45" s="12"/>
      <c r="C45" s="12"/>
      <c r="J45">
        <f t="shared" si="0"/>
        <v>0</v>
      </c>
      <c r="K45">
        <f t="shared" si="8"/>
        <v>0</v>
      </c>
      <c r="L45" t="b">
        <f t="shared" si="2"/>
        <v>0</v>
      </c>
      <c r="M45" t="e">
        <f t="shared" si="7"/>
        <v>#N/A</v>
      </c>
      <c r="N45" t="b">
        <f t="shared" si="6"/>
        <v>0</v>
      </c>
      <c r="O45" t="b">
        <f t="shared" si="3"/>
        <v>0</v>
      </c>
      <c r="Q45" t="b">
        <f t="shared" si="4"/>
        <v>0</v>
      </c>
    </row>
    <row r="46" spans="1:20" x14ac:dyDescent="0.25">
      <c r="A46">
        <v>42</v>
      </c>
      <c r="B46" s="12"/>
      <c r="C46" s="12"/>
      <c r="J46">
        <f t="shared" si="0"/>
        <v>0</v>
      </c>
      <c r="K46">
        <f t="shared" si="8"/>
        <v>0</v>
      </c>
      <c r="L46" t="b">
        <f t="shared" si="2"/>
        <v>0</v>
      </c>
      <c r="M46" t="e">
        <f t="shared" si="7"/>
        <v>#N/A</v>
      </c>
      <c r="N46" t="b">
        <f t="shared" si="6"/>
        <v>0</v>
      </c>
      <c r="O46" t="b">
        <f t="shared" si="3"/>
        <v>0</v>
      </c>
      <c r="Q46" t="b">
        <f t="shared" si="4"/>
        <v>0</v>
      </c>
    </row>
    <row r="47" spans="1:20" x14ac:dyDescent="0.25">
      <c r="A47">
        <v>43</v>
      </c>
      <c r="B47" s="12"/>
      <c r="C47" s="12"/>
      <c r="J47">
        <f t="shared" si="0"/>
        <v>0</v>
      </c>
      <c r="K47">
        <f t="shared" si="8"/>
        <v>0</v>
      </c>
      <c r="L47" t="b">
        <f t="shared" si="2"/>
        <v>0</v>
      </c>
      <c r="M47" t="e">
        <f t="shared" si="7"/>
        <v>#N/A</v>
      </c>
      <c r="N47" t="b">
        <f t="shared" si="6"/>
        <v>0</v>
      </c>
      <c r="O47" t="b">
        <f t="shared" si="3"/>
        <v>0</v>
      </c>
      <c r="Q47" t="b">
        <f t="shared" si="4"/>
        <v>0</v>
      </c>
    </row>
    <row r="48" spans="1:20" x14ac:dyDescent="0.25">
      <c r="A48">
        <v>44</v>
      </c>
      <c r="B48" s="12"/>
      <c r="C48" s="12"/>
      <c r="J48">
        <f t="shared" si="0"/>
        <v>0</v>
      </c>
      <c r="K48">
        <f t="shared" si="8"/>
        <v>0</v>
      </c>
      <c r="L48" t="b">
        <f t="shared" si="2"/>
        <v>0</v>
      </c>
      <c r="M48" t="e">
        <f t="shared" si="7"/>
        <v>#N/A</v>
      </c>
      <c r="N48" t="b">
        <f t="shared" si="6"/>
        <v>0</v>
      </c>
      <c r="O48" t="b">
        <f t="shared" si="3"/>
        <v>0</v>
      </c>
      <c r="Q48" t="b">
        <f t="shared" si="4"/>
        <v>0</v>
      </c>
    </row>
    <row r="49" spans="1:17" x14ac:dyDescent="0.25">
      <c r="A49">
        <v>45</v>
      </c>
      <c r="B49" s="12"/>
      <c r="C49" s="12"/>
      <c r="J49">
        <f t="shared" si="0"/>
        <v>0</v>
      </c>
      <c r="K49">
        <f t="shared" si="8"/>
        <v>0</v>
      </c>
      <c r="L49" t="b">
        <f t="shared" si="2"/>
        <v>0</v>
      </c>
      <c r="M49" t="e">
        <f t="shared" si="7"/>
        <v>#N/A</v>
      </c>
      <c r="N49" t="b">
        <f t="shared" si="6"/>
        <v>0</v>
      </c>
      <c r="O49" t="b">
        <f t="shared" si="3"/>
        <v>0</v>
      </c>
      <c r="Q49" t="b">
        <f t="shared" si="4"/>
        <v>0</v>
      </c>
    </row>
    <row r="50" spans="1:17" x14ac:dyDescent="0.25">
      <c r="A50">
        <v>46</v>
      </c>
      <c r="B50" s="12"/>
      <c r="C50" s="12"/>
      <c r="J50">
        <f t="shared" si="0"/>
        <v>0</v>
      </c>
      <c r="K50">
        <f t="shared" si="8"/>
        <v>0</v>
      </c>
      <c r="L50" t="b">
        <f t="shared" si="2"/>
        <v>0</v>
      </c>
      <c r="M50" t="e">
        <f t="shared" si="7"/>
        <v>#N/A</v>
      </c>
      <c r="N50" t="b">
        <f t="shared" si="6"/>
        <v>0</v>
      </c>
      <c r="O50" t="b">
        <f t="shared" si="3"/>
        <v>0</v>
      </c>
      <c r="Q50" t="b">
        <f t="shared" si="4"/>
        <v>0</v>
      </c>
    </row>
    <row r="51" spans="1:17" x14ac:dyDescent="0.25">
      <c r="A51">
        <v>47</v>
      </c>
      <c r="B51" s="12"/>
      <c r="C51" s="12"/>
      <c r="J51">
        <f t="shared" si="0"/>
        <v>0</v>
      </c>
      <c r="K51">
        <f t="shared" si="8"/>
        <v>0</v>
      </c>
      <c r="L51" t="b">
        <f t="shared" si="2"/>
        <v>0</v>
      </c>
      <c r="M51" t="e">
        <f t="shared" si="7"/>
        <v>#N/A</v>
      </c>
      <c r="N51" t="b">
        <f t="shared" si="6"/>
        <v>0</v>
      </c>
      <c r="O51" t="b">
        <f t="shared" si="3"/>
        <v>0</v>
      </c>
      <c r="Q51" t="b">
        <f t="shared" si="4"/>
        <v>0</v>
      </c>
    </row>
    <row r="52" spans="1:17" x14ac:dyDescent="0.25">
      <c r="A52">
        <v>48</v>
      </c>
      <c r="B52" s="12"/>
      <c r="C52" s="12"/>
      <c r="J52">
        <f t="shared" si="0"/>
        <v>0</v>
      </c>
      <c r="K52">
        <f t="shared" si="8"/>
        <v>0</v>
      </c>
      <c r="L52" t="b">
        <f t="shared" si="2"/>
        <v>0</v>
      </c>
      <c r="M52" t="e">
        <f t="shared" si="7"/>
        <v>#N/A</v>
      </c>
      <c r="N52" t="b">
        <f t="shared" si="6"/>
        <v>0</v>
      </c>
      <c r="O52" t="b">
        <f t="shared" si="3"/>
        <v>0</v>
      </c>
      <c r="Q52" t="b">
        <f t="shared" si="4"/>
        <v>0</v>
      </c>
    </row>
    <row r="53" spans="1:17" x14ac:dyDescent="0.25">
      <c r="A53">
        <v>49</v>
      </c>
      <c r="B53" s="12"/>
      <c r="C53" s="12"/>
      <c r="J53">
        <f t="shared" si="0"/>
        <v>0</v>
      </c>
      <c r="K53">
        <f t="shared" si="8"/>
        <v>0</v>
      </c>
      <c r="L53" t="b">
        <f t="shared" si="2"/>
        <v>0</v>
      </c>
      <c r="M53" t="e">
        <f t="shared" si="7"/>
        <v>#N/A</v>
      </c>
      <c r="N53" t="b">
        <f t="shared" si="6"/>
        <v>0</v>
      </c>
      <c r="O53" t="b">
        <f t="shared" si="3"/>
        <v>0</v>
      </c>
      <c r="Q53" t="b">
        <f t="shared" si="4"/>
        <v>0</v>
      </c>
    </row>
    <row r="54" spans="1:17" x14ac:dyDescent="0.25">
      <c r="A54">
        <v>50</v>
      </c>
      <c r="B54" s="12"/>
      <c r="C54" s="12"/>
      <c r="J54">
        <f t="shared" si="0"/>
        <v>0</v>
      </c>
      <c r="K54">
        <f t="shared" si="8"/>
        <v>0</v>
      </c>
      <c r="L54" t="b">
        <f t="shared" si="2"/>
        <v>0</v>
      </c>
      <c r="M54" t="e">
        <f t="shared" si="7"/>
        <v>#N/A</v>
      </c>
      <c r="N54" t="b">
        <f t="shared" si="6"/>
        <v>0</v>
      </c>
      <c r="O54" t="b">
        <f t="shared" si="3"/>
        <v>0</v>
      </c>
      <c r="Q54" t="b">
        <f t="shared" si="4"/>
        <v>0</v>
      </c>
    </row>
    <row r="55" spans="1:17" x14ac:dyDescent="0.25">
      <c r="A55">
        <v>51</v>
      </c>
      <c r="B55" s="12"/>
      <c r="C55" s="12"/>
      <c r="J55">
        <f t="shared" si="0"/>
        <v>0</v>
      </c>
      <c r="K55">
        <f t="shared" si="8"/>
        <v>0</v>
      </c>
      <c r="L55" t="b">
        <f t="shared" si="2"/>
        <v>0</v>
      </c>
      <c r="M55" t="e">
        <f t="shared" si="7"/>
        <v>#N/A</v>
      </c>
      <c r="N55" t="b">
        <f t="shared" si="6"/>
        <v>0</v>
      </c>
      <c r="O55" t="b">
        <f t="shared" si="3"/>
        <v>0</v>
      </c>
      <c r="Q55" t="b">
        <f t="shared" si="4"/>
        <v>0</v>
      </c>
    </row>
    <row r="56" spans="1:17" x14ac:dyDescent="0.25">
      <c r="A56">
        <v>52</v>
      </c>
      <c r="B56" s="12"/>
      <c r="C56" s="12"/>
      <c r="J56">
        <f t="shared" si="0"/>
        <v>0</v>
      </c>
      <c r="K56">
        <f t="shared" si="8"/>
        <v>0</v>
      </c>
      <c r="L56" t="b">
        <f t="shared" si="2"/>
        <v>0</v>
      </c>
      <c r="M56" t="e">
        <f t="shared" si="7"/>
        <v>#N/A</v>
      </c>
      <c r="N56" t="b">
        <f t="shared" si="6"/>
        <v>0</v>
      </c>
      <c r="O56" t="b">
        <f t="shared" si="3"/>
        <v>0</v>
      </c>
      <c r="Q56" t="b">
        <f t="shared" si="4"/>
        <v>0</v>
      </c>
    </row>
    <row r="57" spans="1:17" x14ac:dyDescent="0.25">
      <c r="A57">
        <v>53</v>
      </c>
      <c r="B57" s="12"/>
      <c r="C57" s="12"/>
      <c r="J57">
        <f t="shared" si="0"/>
        <v>0</v>
      </c>
      <c r="K57">
        <f t="shared" si="8"/>
        <v>0</v>
      </c>
      <c r="L57" t="b">
        <f t="shared" si="2"/>
        <v>0</v>
      </c>
      <c r="M57" t="e">
        <f t="shared" si="7"/>
        <v>#N/A</v>
      </c>
      <c r="N57" t="b">
        <f t="shared" si="6"/>
        <v>0</v>
      </c>
      <c r="O57" t="b">
        <f t="shared" si="3"/>
        <v>0</v>
      </c>
      <c r="Q57" t="b">
        <f t="shared" si="4"/>
        <v>0</v>
      </c>
    </row>
    <row r="58" spans="1:17" x14ac:dyDescent="0.25">
      <c r="A58">
        <v>54</v>
      </c>
      <c r="B58" s="12"/>
      <c r="C58" s="12"/>
      <c r="J58">
        <f t="shared" si="0"/>
        <v>0</v>
      </c>
      <c r="K58">
        <f t="shared" si="8"/>
        <v>0</v>
      </c>
      <c r="L58" t="b">
        <f t="shared" si="2"/>
        <v>0</v>
      </c>
      <c r="M58" t="e">
        <f t="shared" si="7"/>
        <v>#N/A</v>
      </c>
      <c r="N58" t="b">
        <f t="shared" si="6"/>
        <v>0</v>
      </c>
      <c r="O58" t="b">
        <f t="shared" si="3"/>
        <v>0</v>
      </c>
      <c r="Q58" t="b">
        <f t="shared" si="4"/>
        <v>0</v>
      </c>
    </row>
    <row r="59" spans="1:17" x14ac:dyDescent="0.25">
      <c r="A59">
        <v>55</v>
      </c>
      <c r="B59" s="12"/>
      <c r="C59" s="12"/>
      <c r="J59">
        <f t="shared" si="0"/>
        <v>0</v>
      </c>
      <c r="K59">
        <f t="shared" si="8"/>
        <v>0</v>
      </c>
      <c r="L59" t="b">
        <f t="shared" si="2"/>
        <v>0</v>
      </c>
      <c r="M59" t="e">
        <f t="shared" si="7"/>
        <v>#N/A</v>
      </c>
      <c r="N59" t="b">
        <f t="shared" si="6"/>
        <v>0</v>
      </c>
      <c r="O59" t="b">
        <f t="shared" si="3"/>
        <v>0</v>
      </c>
      <c r="Q59" t="b">
        <f t="shared" si="4"/>
        <v>0</v>
      </c>
    </row>
    <row r="60" spans="1:17" x14ac:dyDescent="0.25">
      <c r="A60">
        <v>56</v>
      </c>
      <c r="B60" s="12"/>
      <c r="C60" s="12"/>
      <c r="J60">
        <f t="shared" si="0"/>
        <v>0</v>
      </c>
      <c r="K60">
        <f t="shared" si="8"/>
        <v>0</v>
      </c>
      <c r="L60" t="b">
        <f t="shared" si="2"/>
        <v>0</v>
      </c>
      <c r="M60" t="e">
        <f t="shared" si="7"/>
        <v>#N/A</v>
      </c>
      <c r="N60" t="b">
        <f t="shared" si="6"/>
        <v>0</v>
      </c>
      <c r="O60" t="b">
        <f t="shared" si="3"/>
        <v>0</v>
      </c>
      <c r="Q60" t="b">
        <f t="shared" si="4"/>
        <v>0</v>
      </c>
    </row>
    <row r="61" spans="1:17" x14ac:dyDescent="0.25">
      <c r="A61">
        <v>57</v>
      </c>
      <c r="B61" s="12"/>
      <c r="C61" s="12"/>
      <c r="J61">
        <f t="shared" si="0"/>
        <v>0</v>
      </c>
      <c r="K61">
        <f t="shared" si="8"/>
        <v>0</v>
      </c>
      <c r="L61" t="b">
        <f t="shared" si="2"/>
        <v>0</v>
      </c>
      <c r="M61" t="e">
        <f t="shared" si="7"/>
        <v>#N/A</v>
      </c>
      <c r="N61" t="b">
        <f t="shared" si="6"/>
        <v>0</v>
      </c>
      <c r="O61" t="b">
        <f t="shared" si="3"/>
        <v>0</v>
      </c>
      <c r="Q61" t="b">
        <f t="shared" si="4"/>
        <v>0</v>
      </c>
    </row>
    <row r="62" spans="1:17" x14ac:dyDescent="0.25">
      <c r="A62">
        <v>58</v>
      </c>
      <c r="B62" s="12"/>
      <c r="C62" s="12"/>
      <c r="J62">
        <f t="shared" si="0"/>
        <v>0</v>
      </c>
      <c r="K62">
        <f t="shared" si="8"/>
        <v>0</v>
      </c>
      <c r="L62" t="b">
        <f t="shared" si="2"/>
        <v>0</v>
      </c>
      <c r="M62" t="e">
        <f t="shared" si="7"/>
        <v>#N/A</v>
      </c>
      <c r="N62" t="b">
        <f t="shared" si="6"/>
        <v>0</v>
      </c>
      <c r="O62" t="b">
        <f t="shared" si="3"/>
        <v>0</v>
      </c>
      <c r="Q62" t="b">
        <f t="shared" si="4"/>
        <v>0</v>
      </c>
    </row>
    <row r="63" spans="1:17" x14ac:dyDescent="0.25">
      <c r="A63">
        <v>59</v>
      </c>
      <c r="B63" s="12"/>
      <c r="C63" s="12"/>
      <c r="J63">
        <f t="shared" si="0"/>
        <v>0</v>
      </c>
      <c r="K63">
        <f t="shared" si="8"/>
        <v>0</v>
      </c>
      <c r="L63" t="b">
        <f t="shared" si="2"/>
        <v>0</v>
      </c>
      <c r="M63" t="e">
        <f t="shared" si="7"/>
        <v>#N/A</v>
      </c>
      <c r="N63" t="b">
        <f t="shared" si="6"/>
        <v>0</v>
      </c>
      <c r="O63" t="b">
        <f t="shared" si="3"/>
        <v>0</v>
      </c>
      <c r="Q63" t="b">
        <f t="shared" si="4"/>
        <v>0</v>
      </c>
    </row>
    <row r="64" spans="1:17" x14ac:dyDescent="0.25">
      <c r="A64">
        <v>60</v>
      </c>
      <c r="B64" s="12"/>
      <c r="C64" s="12"/>
      <c r="J64">
        <f t="shared" si="0"/>
        <v>0</v>
      </c>
      <c r="K64">
        <f t="shared" si="8"/>
        <v>0</v>
      </c>
      <c r="L64" t="b">
        <f t="shared" si="2"/>
        <v>0</v>
      </c>
      <c r="M64" t="e">
        <f t="shared" si="7"/>
        <v>#N/A</v>
      </c>
      <c r="N64" t="b">
        <f t="shared" si="6"/>
        <v>0</v>
      </c>
      <c r="O64" t="b">
        <f t="shared" si="3"/>
        <v>0</v>
      </c>
      <c r="Q64" t="b">
        <f t="shared" si="4"/>
        <v>0</v>
      </c>
    </row>
    <row r="65" spans="1:17" x14ac:dyDescent="0.25">
      <c r="A65">
        <v>61</v>
      </c>
      <c r="B65" s="12"/>
      <c r="C65" s="12"/>
      <c r="J65">
        <f t="shared" si="0"/>
        <v>0</v>
      </c>
      <c r="K65">
        <f t="shared" si="8"/>
        <v>0</v>
      </c>
      <c r="L65" t="b">
        <f t="shared" si="2"/>
        <v>0</v>
      </c>
      <c r="M65" t="e">
        <f t="shared" si="7"/>
        <v>#N/A</v>
      </c>
      <c r="N65" t="b">
        <f t="shared" si="6"/>
        <v>0</v>
      </c>
      <c r="O65" t="b">
        <f t="shared" si="3"/>
        <v>0</v>
      </c>
      <c r="Q65" t="b">
        <f t="shared" si="4"/>
        <v>0</v>
      </c>
    </row>
    <row r="66" spans="1:17" x14ac:dyDescent="0.25">
      <c r="A66">
        <v>62</v>
      </c>
      <c r="B66" s="12"/>
      <c r="C66" s="12"/>
      <c r="J66">
        <f t="shared" si="0"/>
        <v>0</v>
      </c>
      <c r="K66">
        <f t="shared" si="8"/>
        <v>0</v>
      </c>
      <c r="L66" t="b">
        <f t="shared" si="2"/>
        <v>0</v>
      </c>
      <c r="M66" t="e">
        <f t="shared" si="7"/>
        <v>#N/A</v>
      </c>
      <c r="N66" t="b">
        <f t="shared" si="6"/>
        <v>0</v>
      </c>
      <c r="O66" t="b">
        <f t="shared" si="3"/>
        <v>0</v>
      </c>
      <c r="Q66" t="b">
        <f t="shared" si="4"/>
        <v>0</v>
      </c>
    </row>
    <row r="67" spans="1:17" x14ac:dyDescent="0.25">
      <c r="A67">
        <v>63</v>
      </c>
      <c r="B67" s="12"/>
      <c r="C67" s="12"/>
      <c r="J67">
        <f t="shared" si="0"/>
        <v>0</v>
      </c>
      <c r="K67">
        <f t="shared" si="8"/>
        <v>0</v>
      </c>
      <c r="L67" t="b">
        <f t="shared" si="2"/>
        <v>0</v>
      </c>
      <c r="M67" t="e">
        <f t="shared" si="7"/>
        <v>#N/A</v>
      </c>
      <c r="N67" t="b">
        <f t="shared" si="6"/>
        <v>0</v>
      </c>
      <c r="O67" t="b">
        <f t="shared" si="3"/>
        <v>0</v>
      </c>
      <c r="Q67" t="b">
        <f t="shared" si="4"/>
        <v>0</v>
      </c>
    </row>
    <row r="68" spans="1:17" x14ac:dyDescent="0.25">
      <c r="A68">
        <v>64</v>
      </c>
      <c r="B68" s="12"/>
      <c r="C68" s="12"/>
      <c r="J68">
        <f t="shared" si="0"/>
        <v>0</v>
      </c>
      <c r="K68">
        <f t="shared" si="8"/>
        <v>0</v>
      </c>
      <c r="L68" t="b">
        <f t="shared" si="2"/>
        <v>0</v>
      </c>
      <c r="M68" t="e">
        <f t="shared" si="7"/>
        <v>#N/A</v>
      </c>
      <c r="N68" t="b">
        <f t="shared" si="6"/>
        <v>0</v>
      </c>
      <c r="O68" t="b">
        <f t="shared" si="3"/>
        <v>0</v>
      </c>
      <c r="Q68" t="b">
        <f t="shared" si="4"/>
        <v>0</v>
      </c>
    </row>
    <row r="69" spans="1:17" x14ac:dyDescent="0.25">
      <c r="A69">
        <v>65</v>
      </c>
      <c r="B69" s="12"/>
      <c r="C69" s="12"/>
      <c r="J69">
        <f t="shared" si="0"/>
        <v>0</v>
      </c>
      <c r="K69">
        <f t="shared" si="8"/>
        <v>0</v>
      </c>
      <c r="L69" t="b">
        <f t="shared" si="2"/>
        <v>0</v>
      </c>
      <c r="M69" t="e">
        <f t="shared" ref="M69:M100" si="9">_xlfn.RANK.AVG(L69,L$5:L$104,1)</f>
        <v>#N/A</v>
      </c>
      <c r="N69" t="b">
        <f t="shared" si="6"/>
        <v>0</v>
      </c>
      <c r="O69" t="b">
        <f t="shared" si="3"/>
        <v>0</v>
      </c>
      <c r="Q69" t="b">
        <f t="shared" si="4"/>
        <v>0</v>
      </c>
    </row>
    <row r="70" spans="1:17" x14ac:dyDescent="0.25">
      <c r="A70">
        <v>66</v>
      </c>
      <c r="B70" s="12"/>
      <c r="C70" s="12"/>
      <c r="J70">
        <f t="shared" ref="J70:J104" si="10">B70-C70</f>
        <v>0</v>
      </c>
      <c r="K70">
        <f t="shared" si="8"/>
        <v>0</v>
      </c>
      <c r="L70" t="b">
        <f t="shared" ref="L70:L104" si="11">IF(K70&gt;0,K70,FALSE)</f>
        <v>0</v>
      </c>
      <c r="M70" t="e">
        <f t="shared" si="9"/>
        <v>#N/A</v>
      </c>
      <c r="N70" t="b">
        <f t="shared" si="6"/>
        <v>0</v>
      </c>
      <c r="O70" t="b">
        <f t="shared" ref="O70:O104" si="12">IF(J70&lt;0,M70,FALSE)</f>
        <v>0</v>
      </c>
      <c r="Q70" t="b">
        <f t="shared" ref="Q70:Q104" si="13">IF(SUM(B70:C70)&gt;0,J70,FALSE)</f>
        <v>0</v>
      </c>
    </row>
    <row r="71" spans="1:17" x14ac:dyDescent="0.25">
      <c r="A71">
        <v>67</v>
      </c>
      <c r="B71" s="12"/>
      <c r="C71" s="12"/>
      <c r="J71">
        <f t="shared" si="10"/>
        <v>0</v>
      </c>
      <c r="K71">
        <f t="shared" si="8"/>
        <v>0</v>
      </c>
      <c r="L71" t="b">
        <f t="shared" si="11"/>
        <v>0</v>
      </c>
      <c r="M71" t="e">
        <f t="shared" si="9"/>
        <v>#N/A</v>
      </c>
      <c r="N71" t="b">
        <f t="shared" ref="N71:N104" si="14">IF(J71&gt;0,M71,FALSE)</f>
        <v>0</v>
      </c>
      <c r="O71" t="b">
        <f t="shared" si="12"/>
        <v>0</v>
      </c>
      <c r="Q71" t="b">
        <f t="shared" si="13"/>
        <v>0</v>
      </c>
    </row>
    <row r="72" spans="1:17" x14ac:dyDescent="0.25">
      <c r="A72">
        <v>68</v>
      </c>
      <c r="B72" s="12"/>
      <c r="C72" s="12"/>
      <c r="J72">
        <f t="shared" si="10"/>
        <v>0</v>
      </c>
      <c r="K72">
        <f t="shared" si="8"/>
        <v>0</v>
      </c>
      <c r="L72" t="b">
        <f t="shared" si="11"/>
        <v>0</v>
      </c>
      <c r="M72" t="e">
        <f t="shared" si="9"/>
        <v>#N/A</v>
      </c>
      <c r="N72" t="b">
        <f t="shared" si="14"/>
        <v>0</v>
      </c>
      <c r="O72" t="b">
        <f t="shared" si="12"/>
        <v>0</v>
      </c>
      <c r="Q72" t="b">
        <f t="shared" si="13"/>
        <v>0</v>
      </c>
    </row>
    <row r="73" spans="1:17" x14ac:dyDescent="0.25">
      <c r="A73">
        <v>69</v>
      </c>
      <c r="B73" s="12"/>
      <c r="C73" s="12"/>
      <c r="J73">
        <f t="shared" si="10"/>
        <v>0</v>
      </c>
      <c r="K73">
        <f t="shared" si="8"/>
        <v>0</v>
      </c>
      <c r="L73" t="b">
        <f t="shared" si="11"/>
        <v>0</v>
      </c>
      <c r="M73" t="e">
        <f t="shared" si="9"/>
        <v>#N/A</v>
      </c>
      <c r="N73" t="b">
        <f t="shared" si="14"/>
        <v>0</v>
      </c>
      <c r="O73" t="b">
        <f t="shared" si="12"/>
        <v>0</v>
      </c>
      <c r="Q73" t="b">
        <f t="shared" si="13"/>
        <v>0</v>
      </c>
    </row>
    <row r="74" spans="1:17" x14ac:dyDescent="0.25">
      <c r="A74">
        <v>70</v>
      </c>
      <c r="B74" s="12"/>
      <c r="C74" s="12"/>
      <c r="J74">
        <f t="shared" si="10"/>
        <v>0</v>
      </c>
      <c r="K74">
        <f t="shared" si="8"/>
        <v>0</v>
      </c>
      <c r="L74" t="b">
        <f t="shared" si="11"/>
        <v>0</v>
      </c>
      <c r="M74" t="e">
        <f t="shared" si="9"/>
        <v>#N/A</v>
      </c>
      <c r="N74" t="b">
        <f t="shared" si="14"/>
        <v>0</v>
      </c>
      <c r="O74" t="b">
        <f t="shared" si="12"/>
        <v>0</v>
      </c>
      <c r="Q74" t="b">
        <f t="shared" si="13"/>
        <v>0</v>
      </c>
    </row>
    <row r="75" spans="1:17" x14ac:dyDescent="0.25">
      <c r="A75">
        <v>71</v>
      </c>
      <c r="B75" s="12"/>
      <c r="C75" s="12"/>
      <c r="J75">
        <f t="shared" si="10"/>
        <v>0</v>
      </c>
      <c r="K75">
        <f t="shared" si="8"/>
        <v>0</v>
      </c>
      <c r="L75" t="b">
        <f t="shared" si="11"/>
        <v>0</v>
      </c>
      <c r="M75" t="e">
        <f t="shared" si="9"/>
        <v>#N/A</v>
      </c>
      <c r="N75" t="b">
        <f t="shared" si="14"/>
        <v>0</v>
      </c>
      <c r="O75" t="b">
        <f t="shared" si="12"/>
        <v>0</v>
      </c>
      <c r="Q75" t="b">
        <f t="shared" si="13"/>
        <v>0</v>
      </c>
    </row>
    <row r="76" spans="1:17" x14ac:dyDescent="0.25">
      <c r="A76">
        <v>72</v>
      </c>
      <c r="B76" s="12"/>
      <c r="C76" s="12"/>
      <c r="J76">
        <f t="shared" si="10"/>
        <v>0</v>
      </c>
      <c r="K76">
        <f t="shared" si="8"/>
        <v>0</v>
      </c>
      <c r="L76" t="b">
        <f t="shared" si="11"/>
        <v>0</v>
      </c>
      <c r="M76" t="e">
        <f t="shared" si="9"/>
        <v>#N/A</v>
      </c>
      <c r="N76" t="b">
        <f t="shared" si="14"/>
        <v>0</v>
      </c>
      <c r="O76" t="b">
        <f t="shared" si="12"/>
        <v>0</v>
      </c>
      <c r="Q76" t="b">
        <f t="shared" si="13"/>
        <v>0</v>
      </c>
    </row>
    <row r="77" spans="1:17" x14ac:dyDescent="0.25">
      <c r="A77">
        <v>73</v>
      </c>
      <c r="B77" s="12"/>
      <c r="C77" s="12"/>
      <c r="J77">
        <f t="shared" si="10"/>
        <v>0</v>
      </c>
      <c r="K77">
        <f t="shared" si="8"/>
        <v>0</v>
      </c>
      <c r="L77" t="b">
        <f t="shared" si="11"/>
        <v>0</v>
      </c>
      <c r="M77" t="e">
        <f t="shared" si="9"/>
        <v>#N/A</v>
      </c>
      <c r="N77" t="b">
        <f t="shared" si="14"/>
        <v>0</v>
      </c>
      <c r="O77" t="b">
        <f t="shared" si="12"/>
        <v>0</v>
      </c>
      <c r="Q77" t="b">
        <f t="shared" si="13"/>
        <v>0</v>
      </c>
    </row>
    <row r="78" spans="1:17" x14ac:dyDescent="0.25">
      <c r="A78">
        <v>74</v>
      </c>
      <c r="B78" s="12"/>
      <c r="C78" s="12"/>
      <c r="J78">
        <f t="shared" si="10"/>
        <v>0</v>
      </c>
      <c r="K78">
        <f t="shared" si="8"/>
        <v>0</v>
      </c>
      <c r="L78" t="b">
        <f t="shared" si="11"/>
        <v>0</v>
      </c>
      <c r="M78" t="e">
        <f t="shared" si="9"/>
        <v>#N/A</v>
      </c>
      <c r="N78" t="b">
        <f t="shared" si="14"/>
        <v>0</v>
      </c>
      <c r="O78" t="b">
        <f t="shared" si="12"/>
        <v>0</v>
      </c>
      <c r="Q78" t="b">
        <f t="shared" si="13"/>
        <v>0</v>
      </c>
    </row>
    <row r="79" spans="1:17" x14ac:dyDescent="0.25">
      <c r="A79">
        <v>75</v>
      </c>
      <c r="B79" s="12"/>
      <c r="C79" s="12"/>
      <c r="J79">
        <f t="shared" si="10"/>
        <v>0</v>
      </c>
      <c r="K79">
        <f t="shared" si="8"/>
        <v>0</v>
      </c>
      <c r="L79" t="b">
        <f t="shared" si="11"/>
        <v>0</v>
      </c>
      <c r="M79" t="e">
        <f t="shared" si="9"/>
        <v>#N/A</v>
      </c>
      <c r="N79" t="b">
        <f t="shared" si="14"/>
        <v>0</v>
      </c>
      <c r="O79" t="b">
        <f t="shared" si="12"/>
        <v>0</v>
      </c>
      <c r="Q79" t="b">
        <f t="shared" si="13"/>
        <v>0</v>
      </c>
    </row>
    <row r="80" spans="1:17" x14ac:dyDescent="0.25">
      <c r="A80">
        <v>76</v>
      </c>
      <c r="B80" s="12"/>
      <c r="C80" s="12"/>
      <c r="J80">
        <f t="shared" si="10"/>
        <v>0</v>
      </c>
      <c r="K80">
        <f t="shared" si="8"/>
        <v>0</v>
      </c>
      <c r="L80" t="b">
        <f t="shared" si="11"/>
        <v>0</v>
      </c>
      <c r="M80" t="e">
        <f t="shared" si="9"/>
        <v>#N/A</v>
      </c>
      <c r="N80" t="b">
        <f t="shared" si="14"/>
        <v>0</v>
      </c>
      <c r="O80" t="b">
        <f t="shared" si="12"/>
        <v>0</v>
      </c>
      <c r="Q80" t="b">
        <f t="shared" si="13"/>
        <v>0</v>
      </c>
    </row>
    <row r="81" spans="1:17" x14ac:dyDescent="0.25">
      <c r="A81">
        <v>77</v>
      </c>
      <c r="B81" s="12"/>
      <c r="C81" s="12"/>
      <c r="J81">
        <f t="shared" si="10"/>
        <v>0</v>
      </c>
      <c r="K81">
        <f t="shared" si="8"/>
        <v>0</v>
      </c>
      <c r="L81" t="b">
        <f t="shared" si="11"/>
        <v>0</v>
      </c>
      <c r="M81" t="e">
        <f t="shared" si="9"/>
        <v>#N/A</v>
      </c>
      <c r="N81" t="b">
        <f t="shared" si="14"/>
        <v>0</v>
      </c>
      <c r="O81" t="b">
        <f t="shared" si="12"/>
        <v>0</v>
      </c>
      <c r="Q81" t="b">
        <f t="shared" si="13"/>
        <v>0</v>
      </c>
    </row>
    <row r="82" spans="1:17" x14ac:dyDescent="0.25">
      <c r="A82">
        <v>78</v>
      </c>
      <c r="B82" s="12"/>
      <c r="C82" s="12"/>
      <c r="J82">
        <f t="shared" si="10"/>
        <v>0</v>
      </c>
      <c r="K82">
        <f t="shared" si="8"/>
        <v>0</v>
      </c>
      <c r="L82" t="b">
        <f t="shared" si="11"/>
        <v>0</v>
      </c>
      <c r="M82" t="e">
        <f t="shared" si="9"/>
        <v>#N/A</v>
      </c>
      <c r="N82" t="b">
        <f t="shared" si="14"/>
        <v>0</v>
      </c>
      <c r="O82" t="b">
        <f t="shared" si="12"/>
        <v>0</v>
      </c>
      <c r="Q82" t="b">
        <f t="shared" si="13"/>
        <v>0</v>
      </c>
    </row>
    <row r="83" spans="1:17" x14ac:dyDescent="0.25">
      <c r="A83">
        <v>79</v>
      </c>
      <c r="B83" s="12"/>
      <c r="C83" s="12"/>
      <c r="J83">
        <f t="shared" si="10"/>
        <v>0</v>
      </c>
      <c r="K83">
        <f t="shared" si="8"/>
        <v>0</v>
      </c>
      <c r="L83" t="b">
        <f t="shared" si="11"/>
        <v>0</v>
      </c>
      <c r="M83" t="e">
        <f t="shared" si="9"/>
        <v>#N/A</v>
      </c>
      <c r="N83" t="b">
        <f t="shared" si="14"/>
        <v>0</v>
      </c>
      <c r="O83" t="b">
        <f t="shared" si="12"/>
        <v>0</v>
      </c>
      <c r="Q83" t="b">
        <f t="shared" si="13"/>
        <v>0</v>
      </c>
    </row>
    <row r="84" spans="1:17" x14ac:dyDescent="0.25">
      <c r="A84">
        <v>80</v>
      </c>
      <c r="B84" s="12"/>
      <c r="C84" s="12"/>
      <c r="J84">
        <f t="shared" si="10"/>
        <v>0</v>
      </c>
      <c r="K84">
        <f t="shared" si="8"/>
        <v>0</v>
      </c>
      <c r="L84" t="b">
        <f t="shared" si="11"/>
        <v>0</v>
      </c>
      <c r="M84" t="e">
        <f t="shared" si="9"/>
        <v>#N/A</v>
      </c>
      <c r="N84" t="b">
        <f t="shared" si="14"/>
        <v>0</v>
      </c>
      <c r="O84" t="b">
        <f t="shared" si="12"/>
        <v>0</v>
      </c>
      <c r="Q84" t="b">
        <f t="shared" si="13"/>
        <v>0</v>
      </c>
    </row>
    <row r="85" spans="1:17" x14ac:dyDescent="0.25">
      <c r="A85">
        <v>81</v>
      </c>
      <c r="B85" s="12"/>
      <c r="C85" s="12"/>
      <c r="J85">
        <f t="shared" si="10"/>
        <v>0</v>
      </c>
      <c r="K85">
        <f t="shared" si="8"/>
        <v>0</v>
      </c>
      <c r="L85" t="b">
        <f t="shared" si="11"/>
        <v>0</v>
      </c>
      <c r="M85" t="e">
        <f t="shared" si="9"/>
        <v>#N/A</v>
      </c>
      <c r="N85" t="b">
        <f t="shared" si="14"/>
        <v>0</v>
      </c>
      <c r="O85" t="b">
        <f t="shared" si="12"/>
        <v>0</v>
      </c>
      <c r="Q85" t="b">
        <f t="shared" si="13"/>
        <v>0</v>
      </c>
    </row>
    <row r="86" spans="1:17" x14ac:dyDescent="0.25">
      <c r="A86">
        <v>82</v>
      </c>
      <c r="B86" s="12"/>
      <c r="C86" s="12"/>
      <c r="J86">
        <f t="shared" si="10"/>
        <v>0</v>
      </c>
      <c r="K86">
        <f t="shared" si="8"/>
        <v>0</v>
      </c>
      <c r="L86" t="b">
        <f t="shared" si="11"/>
        <v>0</v>
      </c>
      <c r="M86" t="e">
        <f t="shared" si="9"/>
        <v>#N/A</v>
      </c>
      <c r="N86" t="b">
        <f t="shared" si="14"/>
        <v>0</v>
      </c>
      <c r="O86" t="b">
        <f t="shared" si="12"/>
        <v>0</v>
      </c>
      <c r="Q86" t="b">
        <f t="shared" si="13"/>
        <v>0</v>
      </c>
    </row>
    <row r="87" spans="1:17" x14ac:dyDescent="0.25">
      <c r="A87">
        <v>83</v>
      </c>
      <c r="B87" s="12"/>
      <c r="C87" s="12"/>
      <c r="J87">
        <f t="shared" si="10"/>
        <v>0</v>
      </c>
      <c r="K87">
        <f t="shared" si="8"/>
        <v>0</v>
      </c>
      <c r="L87" t="b">
        <f t="shared" si="11"/>
        <v>0</v>
      </c>
      <c r="M87" t="e">
        <f t="shared" si="9"/>
        <v>#N/A</v>
      </c>
      <c r="N87" t="b">
        <f t="shared" si="14"/>
        <v>0</v>
      </c>
      <c r="O87" t="b">
        <f t="shared" si="12"/>
        <v>0</v>
      </c>
      <c r="Q87" t="b">
        <f t="shared" si="13"/>
        <v>0</v>
      </c>
    </row>
    <row r="88" spans="1:17" x14ac:dyDescent="0.25">
      <c r="A88">
        <v>84</v>
      </c>
      <c r="B88" s="12"/>
      <c r="C88" s="12"/>
      <c r="J88">
        <f t="shared" si="10"/>
        <v>0</v>
      </c>
      <c r="K88">
        <f t="shared" si="8"/>
        <v>0</v>
      </c>
      <c r="L88" t="b">
        <f t="shared" si="11"/>
        <v>0</v>
      </c>
      <c r="M88" t="e">
        <f t="shared" si="9"/>
        <v>#N/A</v>
      </c>
      <c r="N88" t="b">
        <f t="shared" si="14"/>
        <v>0</v>
      </c>
      <c r="O88" t="b">
        <f t="shared" si="12"/>
        <v>0</v>
      </c>
      <c r="Q88" t="b">
        <f t="shared" si="13"/>
        <v>0</v>
      </c>
    </row>
    <row r="89" spans="1:17" x14ac:dyDescent="0.25">
      <c r="A89">
        <v>85</v>
      </c>
      <c r="B89" s="12"/>
      <c r="C89" s="12"/>
      <c r="J89">
        <f t="shared" si="10"/>
        <v>0</v>
      </c>
      <c r="K89">
        <f t="shared" si="8"/>
        <v>0</v>
      </c>
      <c r="L89" t="b">
        <f t="shared" si="11"/>
        <v>0</v>
      </c>
      <c r="M89" t="e">
        <f t="shared" si="9"/>
        <v>#N/A</v>
      </c>
      <c r="N89" t="b">
        <f t="shared" si="14"/>
        <v>0</v>
      </c>
      <c r="O89" t="b">
        <f t="shared" si="12"/>
        <v>0</v>
      </c>
      <c r="Q89" t="b">
        <f t="shared" si="13"/>
        <v>0</v>
      </c>
    </row>
    <row r="90" spans="1:17" x14ac:dyDescent="0.25">
      <c r="A90">
        <v>86</v>
      </c>
      <c r="B90" s="12"/>
      <c r="C90" s="12"/>
      <c r="J90">
        <f t="shared" si="10"/>
        <v>0</v>
      </c>
      <c r="K90">
        <f t="shared" si="8"/>
        <v>0</v>
      </c>
      <c r="L90" t="b">
        <f t="shared" si="11"/>
        <v>0</v>
      </c>
      <c r="M90" t="e">
        <f t="shared" si="9"/>
        <v>#N/A</v>
      </c>
      <c r="N90" t="b">
        <f t="shared" si="14"/>
        <v>0</v>
      </c>
      <c r="O90" t="b">
        <f t="shared" si="12"/>
        <v>0</v>
      </c>
      <c r="Q90" t="b">
        <f t="shared" si="13"/>
        <v>0</v>
      </c>
    </row>
    <row r="91" spans="1:17" x14ac:dyDescent="0.25">
      <c r="A91">
        <v>87</v>
      </c>
      <c r="B91" s="12"/>
      <c r="C91" s="12"/>
      <c r="J91">
        <f t="shared" si="10"/>
        <v>0</v>
      </c>
      <c r="K91">
        <f t="shared" si="8"/>
        <v>0</v>
      </c>
      <c r="L91" t="b">
        <f t="shared" si="11"/>
        <v>0</v>
      </c>
      <c r="M91" t="e">
        <f t="shared" si="9"/>
        <v>#N/A</v>
      </c>
      <c r="N91" t="b">
        <f t="shared" si="14"/>
        <v>0</v>
      </c>
      <c r="O91" t="b">
        <f t="shared" si="12"/>
        <v>0</v>
      </c>
      <c r="Q91" t="b">
        <f t="shared" si="13"/>
        <v>0</v>
      </c>
    </row>
    <row r="92" spans="1:17" x14ac:dyDescent="0.25">
      <c r="A92">
        <v>88</v>
      </c>
      <c r="B92" s="12"/>
      <c r="C92" s="12"/>
      <c r="J92">
        <f t="shared" si="10"/>
        <v>0</v>
      </c>
      <c r="K92">
        <f t="shared" si="8"/>
        <v>0</v>
      </c>
      <c r="L92" t="b">
        <f t="shared" si="11"/>
        <v>0</v>
      </c>
      <c r="M92" t="e">
        <f t="shared" si="9"/>
        <v>#N/A</v>
      </c>
      <c r="N92" t="b">
        <f t="shared" si="14"/>
        <v>0</v>
      </c>
      <c r="O92" t="b">
        <f t="shared" si="12"/>
        <v>0</v>
      </c>
      <c r="Q92" t="b">
        <f t="shared" si="13"/>
        <v>0</v>
      </c>
    </row>
    <row r="93" spans="1:17" x14ac:dyDescent="0.25">
      <c r="A93">
        <v>89</v>
      </c>
      <c r="B93" s="12"/>
      <c r="C93" s="12"/>
      <c r="J93">
        <f t="shared" si="10"/>
        <v>0</v>
      </c>
      <c r="K93">
        <f t="shared" si="8"/>
        <v>0</v>
      </c>
      <c r="L93" t="b">
        <f t="shared" si="11"/>
        <v>0</v>
      </c>
      <c r="M93" t="e">
        <f t="shared" si="9"/>
        <v>#N/A</v>
      </c>
      <c r="N93" t="b">
        <f t="shared" si="14"/>
        <v>0</v>
      </c>
      <c r="O93" t="b">
        <f t="shared" si="12"/>
        <v>0</v>
      </c>
      <c r="Q93" t="b">
        <f t="shared" si="13"/>
        <v>0</v>
      </c>
    </row>
    <row r="94" spans="1:17" x14ac:dyDescent="0.25">
      <c r="A94">
        <v>90</v>
      </c>
      <c r="B94" s="12"/>
      <c r="C94" s="12"/>
      <c r="J94">
        <f t="shared" si="10"/>
        <v>0</v>
      </c>
      <c r="K94">
        <f t="shared" si="8"/>
        <v>0</v>
      </c>
      <c r="L94" t="b">
        <f t="shared" si="11"/>
        <v>0</v>
      </c>
      <c r="M94" t="e">
        <f t="shared" si="9"/>
        <v>#N/A</v>
      </c>
      <c r="N94" t="b">
        <f t="shared" si="14"/>
        <v>0</v>
      </c>
      <c r="O94" t="b">
        <f t="shared" si="12"/>
        <v>0</v>
      </c>
      <c r="Q94" t="b">
        <f t="shared" si="13"/>
        <v>0</v>
      </c>
    </row>
    <row r="95" spans="1:17" x14ac:dyDescent="0.25">
      <c r="A95">
        <v>91</v>
      </c>
      <c r="B95" s="12"/>
      <c r="C95" s="12"/>
      <c r="J95">
        <f t="shared" si="10"/>
        <v>0</v>
      </c>
      <c r="K95">
        <f t="shared" si="8"/>
        <v>0</v>
      </c>
      <c r="L95" t="b">
        <f t="shared" si="11"/>
        <v>0</v>
      </c>
      <c r="M95" t="e">
        <f t="shared" si="9"/>
        <v>#N/A</v>
      </c>
      <c r="N95" t="b">
        <f t="shared" si="14"/>
        <v>0</v>
      </c>
      <c r="O95" t="b">
        <f t="shared" si="12"/>
        <v>0</v>
      </c>
      <c r="Q95" t="b">
        <f t="shared" si="13"/>
        <v>0</v>
      </c>
    </row>
    <row r="96" spans="1:17" x14ac:dyDescent="0.25">
      <c r="A96">
        <v>92</v>
      </c>
      <c r="B96" s="12"/>
      <c r="C96" s="12"/>
      <c r="J96">
        <f t="shared" si="10"/>
        <v>0</v>
      </c>
      <c r="K96">
        <f t="shared" si="8"/>
        <v>0</v>
      </c>
      <c r="L96" t="b">
        <f t="shared" si="11"/>
        <v>0</v>
      </c>
      <c r="M96" t="e">
        <f t="shared" si="9"/>
        <v>#N/A</v>
      </c>
      <c r="N96" t="b">
        <f t="shared" si="14"/>
        <v>0</v>
      </c>
      <c r="O96" t="b">
        <f t="shared" si="12"/>
        <v>0</v>
      </c>
      <c r="Q96" t="b">
        <f t="shared" si="13"/>
        <v>0</v>
      </c>
    </row>
    <row r="97" spans="1:17" x14ac:dyDescent="0.25">
      <c r="A97">
        <v>93</v>
      </c>
      <c r="B97" s="12"/>
      <c r="C97" s="12"/>
      <c r="J97">
        <f t="shared" si="10"/>
        <v>0</v>
      </c>
      <c r="K97">
        <f t="shared" si="8"/>
        <v>0</v>
      </c>
      <c r="L97" t="b">
        <f t="shared" si="11"/>
        <v>0</v>
      </c>
      <c r="M97" t="e">
        <f t="shared" si="9"/>
        <v>#N/A</v>
      </c>
      <c r="N97" t="b">
        <f t="shared" si="14"/>
        <v>0</v>
      </c>
      <c r="O97" t="b">
        <f t="shared" si="12"/>
        <v>0</v>
      </c>
      <c r="Q97" t="b">
        <f t="shared" si="13"/>
        <v>0</v>
      </c>
    </row>
    <row r="98" spans="1:17" x14ac:dyDescent="0.25">
      <c r="A98">
        <v>94</v>
      </c>
      <c r="B98" s="12"/>
      <c r="C98" s="12"/>
      <c r="J98">
        <f t="shared" si="10"/>
        <v>0</v>
      </c>
      <c r="K98">
        <f t="shared" si="8"/>
        <v>0</v>
      </c>
      <c r="L98" t="b">
        <f t="shared" si="11"/>
        <v>0</v>
      </c>
      <c r="M98" t="e">
        <f t="shared" si="9"/>
        <v>#N/A</v>
      </c>
      <c r="N98" t="b">
        <f t="shared" si="14"/>
        <v>0</v>
      </c>
      <c r="O98" t="b">
        <f t="shared" si="12"/>
        <v>0</v>
      </c>
      <c r="Q98" t="b">
        <f t="shared" si="13"/>
        <v>0</v>
      </c>
    </row>
    <row r="99" spans="1:17" x14ac:dyDescent="0.25">
      <c r="A99">
        <v>95</v>
      </c>
      <c r="B99" s="12"/>
      <c r="C99" s="12"/>
      <c r="J99">
        <f t="shared" si="10"/>
        <v>0</v>
      </c>
      <c r="K99">
        <f t="shared" si="8"/>
        <v>0</v>
      </c>
      <c r="L99" t="b">
        <f t="shared" si="11"/>
        <v>0</v>
      </c>
      <c r="M99" t="e">
        <f t="shared" si="9"/>
        <v>#N/A</v>
      </c>
      <c r="N99" t="b">
        <f t="shared" si="14"/>
        <v>0</v>
      </c>
      <c r="O99" t="b">
        <f t="shared" si="12"/>
        <v>0</v>
      </c>
      <c r="Q99" t="b">
        <f t="shared" si="13"/>
        <v>0</v>
      </c>
    </row>
    <row r="100" spans="1:17" x14ac:dyDescent="0.25">
      <c r="A100">
        <v>96</v>
      </c>
      <c r="B100" s="12"/>
      <c r="C100" s="12"/>
      <c r="J100">
        <f t="shared" si="10"/>
        <v>0</v>
      </c>
      <c r="K100">
        <f t="shared" si="8"/>
        <v>0</v>
      </c>
      <c r="L100" t="b">
        <f t="shared" si="11"/>
        <v>0</v>
      </c>
      <c r="M100" t="e">
        <f t="shared" si="9"/>
        <v>#N/A</v>
      </c>
      <c r="N100" t="b">
        <f t="shared" si="14"/>
        <v>0</v>
      </c>
      <c r="O100" t="b">
        <f t="shared" si="12"/>
        <v>0</v>
      </c>
      <c r="Q100" t="b">
        <f t="shared" si="13"/>
        <v>0</v>
      </c>
    </row>
    <row r="101" spans="1:17" x14ac:dyDescent="0.25">
      <c r="A101">
        <v>97</v>
      </c>
      <c r="B101" s="12"/>
      <c r="C101" s="12"/>
      <c r="J101">
        <f t="shared" si="10"/>
        <v>0</v>
      </c>
      <c r="K101">
        <f t="shared" si="8"/>
        <v>0</v>
      </c>
      <c r="L101" t="b">
        <f t="shared" si="11"/>
        <v>0</v>
      </c>
      <c r="M101" t="e">
        <f t="shared" ref="M101:M132" si="15">_xlfn.RANK.AVG(L101,L$5:L$104,1)</f>
        <v>#N/A</v>
      </c>
      <c r="N101" t="b">
        <f t="shared" si="14"/>
        <v>0</v>
      </c>
      <c r="O101" t="b">
        <f t="shared" si="12"/>
        <v>0</v>
      </c>
      <c r="Q101" t="b">
        <f t="shared" si="13"/>
        <v>0</v>
      </c>
    </row>
    <row r="102" spans="1:17" x14ac:dyDescent="0.25">
      <c r="A102">
        <v>98</v>
      </c>
      <c r="B102" s="12"/>
      <c r="C102" s="12"/>
      <c r="J102">
        <f t="shared" si="10"/>
        <v>0</v>
      </c>
      <c r="K102">
        <f t="shared" si="8"/>
        <v>0</v>
      </c>
      <c r="L102" t="b">
        <f t="shared" si="11"/>
        <v>0</v>
      </c>
      <c r="M102" t="e">
        <f t="shared" si="15"/>
        <v>#N/A</v>
      </c>
      <c r="N102" t="b">
        <f t="shared" si="14"/>
        <v>0</v>
      </c>
      <c r="O102" t="b">
        <f t="shared" si="12"/>
        <v>0</v>
      </c>
      <c r="Q102" t="b">
        <f t="shared" si="13"/>
        <v>0</v>
      </c>
    </row>
    <row r="103" spans="1:17" x14ac:dyDescent="0.25">
      <c r="A103">
        <v>99</v>
      </c>
      <c r="B103" s="12"/>
      <c r="C103" s="12"/>
      <c r="J103">
        <f t="shared" si="10"/>
        <v>0</v>
      </c>
      <c r="K103">
        <f t="shared" si="8"/>
        <v>0</v>
      </c>
      <c r="L103" t="b">
        <f t="shared" si="11"/>
        <v>0</v>
      </c>
      <c r="M103" t="e">
        <f t="shared" si="15"/>
        <v>#N/A</v>
      </c>
      <c r="N103" t="b">
        <f t="shared" si="14"/>
        <v>0</v>
      </c>
      <c r="O103" t="b">
        <f t="shared" si="12"/>
        <v>0</v>
      </c>
      <c r="Q103" t="b">
        <f t="shared" si="13"/>
        <v>0</v>
      </c>
    </row>
    <row r="104" spans="1:17" x14ac:dyDescent="0.25">
      <c r="A104">
        <v>100</v>
      </c>
      <c r="B104" s="12"/>
      <c r="C104" s="12"/>
      <c r="J104">
        <f t="shared" si="10"/>
        <v>0</v>
      </c>
      <c r="K104">
        <f t="shared" ref="K104" si="16">ABS(J104)</f>
        <v>0</v>
      </c>
      <c r="L104" t="b">
        <f t="shared" si="11"/>
        <v>0</v>
      </c>
      <c r="M104" t="e">
        <f t="shared" si="15"/>
        <v>#N/A</v>
      </c>
      <c r="N104" t="b">
        <f t="shared" si="14"/>
        <v>0</v>
      </c>
      <c r="O104" t="b">
        <f t="shared" si="12"/>
        <v>0</v>
      </c>
      <c r="Q104" t="b">
        <f t="shared" si="13"/>
        <v>0</v>
      </c>
    </row>
  </sheetData>
  <mergeCells count="2">
    <mergeCell ref="A1:H3"/>
    <mergeCell ref="E10:H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D12"/>
  <sheetViews>
    <sheetView workbookViewId="0">
      <selection activeCell="D13" sqref="D13"/>
    </sheetView>
  </sheetViews>
  <sheetFormatPr defaultRowHeight="15" x14ac:dyDescent="0.25"/>
  <sheetData>
    <row r="7" spans="3:4" x14ac:dyDescent="0.25">
      <c r="C7">
        <v>3.7686000000000002</v>
      </c>
      <c r="D7">
        <f>C7^2</f>
        <v>14.202345960000001</v>
      </c>
    </row>
    <row r="8" spans="3:4" x14ac:dyDescent="0.25">
      <c r="D8">
        <f>D7+26</f>
        <v>40.202345960000002</v>
      </c>
    </row>
    <row r="11" spans="3:4" x14ac:dyDescent="0.25">
      <c r="D11">
        <f>D7/D8</f>
        <v>0.35327157211499205</v>
      </c>
    </row>
    <row r="12" spans="3:4" x14ac:dyDescent="0.25">
      <c r="D12">
        <f>D11^0.5</f>
        <v>0.59436653010999196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G16" sqref="G16"/>
    </sheetView>
  </sheetViews>
  <sheetFormatPr defaultRowHeight="15" x14ac:dyDescent="0.25"/>
  <cols>
    <col min="1" max="3" width="18.28515625" customWidth="1"/>
    <col min="4" max="4" width="11.28515625" customWidth="1"/>
    <col min="5" max="5" width="18.28515625" customWidth="1"/>
  </cols>
  <sheetData>
    <row r="1" spans="1:12" ht="33.75" customHeight="1" x14ac:dyDescent="0.3">
      <c r="A1" s="2" t="s">
        <v>23</v>
      </c>
      <c r="F1" t="s">
        <v>24</v>
      </c>
    </row>
    <row r="2" spans="1:12" ht="15.75" thickBot="1" x14ac:dyDescent="0.3">
      <c r="G2" s="1" t="s">
        <v>10</v>
      </c>
      <c r="H2" s="1">
        <f>D5</f>
        <v>203</v>
      </c>
    </row>
    <row r="3" spans="1:12" ht="19.5" thickBot="1" x14ac:dyDescent="0.35">
      <c r="B3" s="6" t="s">
        <v>20</v>
      </c>
      <c r="C3" s="6"/>
      <c r="D3" s="7">
        <v>29</v>
      </c>
      <c r="G3" s="1" t="s">
        <v>11</v>
      </c>
      <c r="H3" s="1">
        <f>D3</f>
        <v>29</v>
      </c>
    </row>
    <row r="4" spans="1:12" ht="19.5" thickBot="1" x14ac:dyDescent="0.35">
      <c r="B4" s="6"/>
      <c r="C4" s="6"/>
      <c r="D4" s="6"/>
    </row>
    <row r="5" spans="1:12" ht="19.5" thickBot="1" x14ac:dyDescent="0.35">
      <c r="B5" s="6" t="s">
        <v>19</v>
      </c>
      <c r="C5" s="6"/>
      <c r="D5" s="7">
        <v>203</v>
      </c>
      <c r="G5" t="s">
        <v>14</v>
      </c>
      <c r="I5" s="5">
        <f>(H3*(H3+1))/4</f>
        <v>217.5</v>
      </c>
    </row>
    <row r="6" spans="1:12" x14ac:dyDescent="0.25">
      <c r="G6" t="s">
        <v>15</v>
      </c>
      <c r="I6" s="5">
        <f>SQRT((H3*(H3+1)*(2*H3+1))/24)</f>
        <v>46.246621498224059</v>
      </c>
    </row>
    <row r="7" spans="1:12" ht="18.75" x14ac:dyDescent="0.3">
      <c r="B7" s="2" t="s">
        <v>17</v>
      </c>
      <c r="C7" s="6"/>
      <c r="D7" s="10">
        <f>I9</f>
        <v>0.37693657884485232</v>
      </c>
      <c r="G7" t="s">
        <v>16</v>
      </c>
      <c r="I7" s="4">
        <f>(H2-I5)/I6</f>
        <v>-0.31353641693711232</v>
      </c>
    </row>
    <row r="8" spans="1:12" ht="19.5" thickBot="1" x14ac:dyDescent="0.35">
      <c r="B8" s="2" t="s">
        <v>18</v>
      </c>
      <c r="C8" s="6"/>
      <c r="D8" s="10">
        <f>I10</f>
        <v>0.75387315768970464</v>
      </c>
    </row>
    <row r="9" spans="1:12" ht="19.5" thickBot="1" x14ac:dyDescent="0.35">
      <c r="G9" s="5" t="s">
        <v>26</v>
      </c>
      <c r="H9" s="4"/>
      <c r="I9" s="9">
        <f>_xlfn.NORM.S.DIST(I7,TRUE)</f>
        <v>0.37693657884485232</v>
      </c>
    </row>
    <row r="10" spans="1:12" ht="19.5" thickBot="1" x14ac:dyDescent="0.35">
      <c r="B10" s="2" t="s">
        <v>22</v>
      </c>
      <c r="D10" s="10">
        <f>ABS(I7/(H3^0.5))</f>
        <v>5.8222250973958209E-2</v>
      </c>
      <c r="G10" s="5" t="s">
        <v>25</v>
      </c>
      <c r="H10" s="4"/>
      <c r="I10" s="11">
        <f>I9*2</f>
        <v>0.75387315768970464</v>
      </c>
      <c r="K10" s="4"/>
      <c r="L10" s="4"/>
    </row>
    <row r="15" spans="1:12" ht="15" customHeight="1" x14ac:dyDescent="0.25">
      <c r="A15" s="8"/>
    </row>
    <row r="16" spans="1:12" x14ac:dyDescent="0.25">
      <c r="A16" s="8"/>
    </row>
    <row r="17" spans="1:1" x14ac:dyDescent="0.25">
      <c r="A17" s="8"/>
    </row>
    <row r="18" spans="1:1" x14ac:dyDescent="0.25">
      <c r="A18" s="8"/>
    </row>
    <row r="19" spans="1:1" x14ac:dyDescent="0.25">
      <c r="A19" s="8"/>
    </row>
    <row r="20" spans="1:1" x14ac:dyDescent="0.25">
      <c r="A20" s="8"/>
    </row>
    <row r="21" spans="1:1" x14ac:dyDescent="0.25">
      <c r="A21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Wilcoxon test example</vt:lpstr>
      <vt:lpstr>Paired-sample tests calculator</vt:lpstr>
      <vt:lpstr>Sheet2</vt:lpstr>
      <vt:lpstr>Wilcoxon test probabilities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2015-06-01T09:58:28Z</dcterms:created>
  <dcterms:modified xsi:type="dcterms:W3CDTF">2016-04-03T07:53:49Z</dcterms:modified>
</cp:coreProperties>
</file>